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64F1AF0F-61A1-48FD-B8D6-9B5C36733483}" xr6:coauthVersionLast="47" xr6:coauthVersionMax="47" xr10:uidLastSave="{00000000-0000-0000-0000-000000000000}"/>
  <bookViews>
    <workbookView xWindow="-120" yWindow="-120" windowWidth="29040" windowHeight="15840" xr2:uid="{BF4E3019-56BD-4F1F-8411-93BB7C9C369F}"/>
  </bookViews>
  <sheets>
    <sheet name="КС БАЗ" sheetId="26" r:id="rId1"/>
  </sheets>
  <definedNames>
    <definedName name="_xlnm._FilterDatabase" localSheetId="0" hidden="1">'КС БАЗ'!$A$10:$Y$69</definedName>
    <definedName name="XLRPARAMS_ISP_FIO" hidden="1">#REF!</definedName>
    <definedName name="XLRPARAMS_MP_NAME" hidden="1">#REF!</definedName>
    <definedName name="XLRPARAMS_STR_PERIOD" hidden="1">#REF!</definedName>
    <definedName name="_xlnm.Print_Area" localSheetId="0">'КС БАЗ'!$A$1:$Q$56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6" l="1"/>
  <c r="D11" i="26"/>
  <c r="M11" i="26"/>
  <c r="T48" i="26"/>
  <c r="T47" i="26"/>
  <c r="R48" i="26"/>
  <c r="S48" i="26"/>
  <c r="R49" i="26"/>
  <c r="S49" i="26"/>
  <c r="R50" i="26"/>
  <c r="S50" i="26"/>
  <c r="Y51" i="26"/>
  <c r="X51" i="26"/>
  <c r="V51" i="26"/>
  <c r="U51" i="26"/>
  <c r="T53" i="26"/>
  <c r="E53" i="26"/>
  <c r="D53" i="26"/>
  <c r="J12" i="26"/>
  <c r="K12" i="26"/>
  <c r="J13" i="26"/>
  <c r="K13" i="26"/>
  <c r="J14" i="26"/>
  <c r="K14" i="26"/>
  <c r="J15" i="26"/>
  <c r="K15" i="26"/>
  <c r="J16" i="26"/>
  <c r="K16" i="26"/>
  <c r="J17" i="26"/>
  <c r="K17" i="26"/>
  <c r="J18" i="26"/>
  <c r="K18" i="26"/>
  <c r="J19" i="26"/>
  <c r="K19" i="26"/>
  <c r="J20" i="26"/>
  <c r="K20" i="26"/>
  <c r="J21" i="26"/>
  <c r="K21" i="26"/>
  <c r="J22" i="26"/>
  <c r="K22" i="26"/>
  <c r="J23" i="26"/>
  <c r="K23" i="26"/>
  <c r="J24" i="26"/>
  <c r="K24" i="26"/>
  <c r="J25" i="26"/>
  <c r="K25" i="26"/>
  <c r="J26" i="26"/>
  <c r="K26" i="26"/>
  <c r="J27" i="26"/>
  <c r="K27" i="26"/>
  <c r="J28" i="26"/>
  <c r="K28" i="26"/>
  <c r="J29" i="26"/>
  <c r="K29" i="26"/>
  <c r="J30" i="26"/>
  <c r="K30" i="26"/>
  <c r="J31" i="26"/>
  <c r="K31" i="26"/>
  <c r="J32" i="26"/>
  <c r="K32" i="26"/>
  <c r="J33" i="26"/>
  <c r="K33" i="26"/>
  <c r="J34" i="26"/>
  <c r="K34" i="26"/>
  <c r="J35" i="26"/>
  <c r="K35" i="26"/>
  <c r="J36" i="26"/>
  <c r="K36" i="26"/>
  <c r="J37" i="26"/>
  <c r="K37" i="26"/>
  <c r="J38" i="26"/>
  <c r="K38" i="26"/>
  <c r="J39" i="26"/>
  <c r="K39" i="26"/>
  <c r="J40" i="26"/>
  <c r="K40" i="26"/>
  <c r="J41" i="26"/>
  <c r="K41" i="26"/>
  <c r="J42" i="26"/>
  <c r="K42" i="26"/>
  <c r="J43" i="26"/>
  <c r="K43" i="26"/>
  <c r="J44" i="26"/>
  <c r="K44" i="26"/>
  <c r="J45" i="26"/>
  <c r="K45" i="26"/>
  <c r="J46" i="26"/>
  <c r="K46" i="26"/>
  <c r="J47" i="26"/>
  <c r="K47" i="26"/>
  <c r="J48" i="26"/>
  <c r="K48" i="26"/>
  <c r="J49" i="26"/>
  <c r="K49" i="26"/>
  <c r="J50" i="26"/>
  <c r="K50" i="26"/>
  <c r="K11" i="26"/>
  <c r="J11" i="26"/>
  <c r="P51" i="26"/>
  <c r="P54" i="26"/>
  <c r="O51" i="26"/>
  <c r="O54" i="26"/>
  <c r="O56" i="26"/>
  <c r="N51" i="26"/>
  <c r="N54" i="26"/>
  <c r="N56" i="26"/>
  <c r="M51" i="26"/>
  <c r="M54" i="26"/>
  <c r="L51" i="26"/>
  <c r="L54" i="26"/>
  <c r="E51" i="26"/>
  <c r="E54" i="26"/>
  <c r="D51" i="26"/>
  <c r="D54" i="26"/>
  <c r="J51" i="26"/>
  <c r="J54" i="26"/>
  <c r="K51" i="26"/>
  <c r="K54" i="26"/>
  <c r="I51" i="26"/>
  <c r="I54" i="26"/>
  <c r="H51" i="26"/>
  <c r="H54" i="26"/>
  <c r="G51" i="26"/>
  <c r="G54" i="26"/>
  <c r="F51" i="26"/>
  <c r="F54" i="26"/>
  <c r="S12" i="26"/>
  <c r="R12" i="26"/>
  <c r="R11" i="26"/>
  <c r="R51" i="26"/>
  <c r="S52" i="26"/>
  <c r="R52" i="26"/>
  <c r="S47" i="26"/>
  <c r="R47" i="26"/>
  <c r="S46" i="26"/>
  <c r="R46" i="26"/>
  <c r="S45" i="26"/>
  <c r="R45" i="26"/>
  <c r="S44" i="26"/>
  <c r="R44" i="26"/>
  <c r="S43" i="26"/>
  <c r="R43" i="26"/>
  <c r="S42" i="26"/>
  <c r="R42" i="26"/>
  <c r="S41" i="26"/>
  <c r="R41" i="26"/>
  <c r="S40" i="26"/>
  <c r="R40" i="26"/>
  <c r="S39" i="26"/>
  <c r="R39" i="26"/>
  <c r="S38" i="26"/>
  <c r="R38" i="26"/>
  <c r="S37" i="26"/>
  <c r="R37" i="26"/>
  <c r="S36" i="26"/>
  <c r="R36" i="26"/>
  <c r="S35" i="26"/>
  <c r="R35" i="26"/>
  <c r="S34" i="26"/>
  <c r="R34" i="26"/>
  <c r="S33" i="26"/>
  <c r="R33" i="26"/>
  <c r="S32" i="26"/>
  <c r="R32" i="26"/>
  <c r="S31" i="26"/>
  <c r="R31" i="26"/>
  <c r="S30" i="26"/>
  <c r="R30" i="26"/>
  <c r="S29" i="26"/>
  <c r="R29" i="26"/>
  <c r="S28" i="26"/>
  <c r="R28" i="26"/>
  <c r="S27" i="26"/>
  <c r="R27" i="26"/>
  <c r="S26" i="26"/>
  <c r="R26" i="26"/>
  <c r="S25" i="26"/>
  <c r="R25" i="26"/>
  <c r="S24" i="26"/>
  <c r="R24" i="26"/>
  <c r="S23" i="26"/>
  <c r="R23" i="26"/>
  <c r="S22" i="26"/>
  <c r="R22" i="26"/>
  <c r="S21" i="26"/>
  <c r="R21" i="26"/>
  <c r="S20" i="26"/>
  <c r="R20" i="26"/>
  <c r="S19" i="26"/>
  <c r="R19" i="26"/>
  <c r="S18" i="26"/>
  <c r="R18" i="26"/>
  <c r="S17" i="26"/>
  <c r="R17" i="26"/>
  <c r="S16" i="26"/>
  <c r="R16" i="26"/>
  <c r="S15" i="26"/>
  <c r="R15" i="26"/>
  <c r="S14" i="26"/>
  <c r="R14" i="26"/>
  <c r="S13" i="26"/>
  <c r="R13" i="26"/>
  <c r="A12" i="26"/>
  <c r="A13" i="26"/>
  <c r="A14" i="26"/>
  <c r="A15" i="26"/>
  <c r="A16" i="26"/>
  <c r="A17" i="26"/>
  <c r="A18" i="26"/>
  <c r="A19" i="26"/>
  <c r="A20" i="26"/>
  <c r="A21" i="26"/>
  <c r="A22" i="26"/>
  <c r="A23" i="26"/>
  <c r="A24" i="26"/>
  <c r="A25" i="26"/>
  <c r="A26" i="26"/>
  <c r="A27" i="26"/>
  <c r="A28" i="26"/>
  <c r="A29" i="26"/>
  <c r="A30" i="26"/>
  <c r="A31" i="26"/>
  <c r="A32" i="26"/>
  <c r="A33" i="26"/>
  <c r="A34" i="26"/>
  <c r="A35" i="26"/>
  <c r="A36" i="26"/>
  <c r="A37" i="26"/>
  <c r="A38" i="26"/>
  <c r="A39" i="26"/>
  <c r="A40" i="26"/>
  <c r="A41" i="26"/>
  <c r="A42" i="26"/>
  <c r="A43" i="26"/>
  <c r="A44" i="26"/>
  <c r="A45" i="26"/>
  <c r="A46" i="26"/>
  <c r="A47" i="26"/>
  <c r="A48" i="26"/>
  <c r="A49" i="26"/>
  <c r="A50" i="26"/>
  <c r="S11" i="26"/>
  <c r="S51" i="26"/>
  <c r="T12" i="26"/>
  <c r="S54" i="26"/>
  <c r="T22" i="26"/>
  <c r="T11" i="26"/>
  <c r="R54" i="26"/>
  <c r="R56" i="26"/>
  <c r="T51" i="26"/>
  <c r="T54" i="26"/>
  <c r="T56" i="26"/>
  <c r="E56" i="26"/>
  <c r="D56" i="26"/>
  <c r="S56" i="26"/>
</calcChain>
</file>

<file path=xl/sharedStrings.xml><?xml version="1.0" encoding="utf-8"?>
<sst xmlns="http://schemas.openxmlformats.org/spreadsheetml/2006/main" count="114" uniqueCount="95">
  <si>
    <t>Базовая Программа ОМС</t>
  </si>
  <si>
    <t>№ п/п</t>
  </si>
  <si>
    <t xml:space="preserve">Наименование медицинских организаций                                                                                                                  </t>
  </si>
  <si>
    <t>ВСЕГО:</t>
  </si>
  <si>
    <t xml:space="preserve">в т.ч. ВМП </t>
  </si>
  <si>
    <t>в т.ч.специализированная медицинская помощь</t>
  </si>
  <si>
    <t>в т.ч.услуги диализа</t>
  </si>
  <si>
    <t>ИТОГО:</t>
  </si>
  <si>
    <t xml:space="preserve">в т.ч.онкология </t>
  </si>
  <si>
    <t>в т.ч.медицинская реабилитация</t>
  </si>
  <si>
    <t xml:space="preserve">онкология </t>
  </si>
  <si>
    <t>ОМП</t>
  </si>
  <si>
    <t>ОФС, тыс.руб.</t>
  </si>
  <si>
    <t>Стоимость случая, руб.</t>
  </si>
  <si>
    <t>ГБУЗ "Областная клиническая больница КО"</t>
  </si>
  <si>
    <t>ГБУЗ "Детская областная больница КО"</t>
  </si>
  <si>
    <t>ГБУЗ "Инфекционная больница КО"</t>
  </si>
  <si>
    <t>ГБУЗ "Центр специализированных видов медицинской помощи КО"</t>
  </si>
  <si>
    <t>ГБУЗ КО "Городская больница № 2"</t>
  </si>
  <si>
    <t>ГБУЗ КО "Городская больница № 3"</t>
  </si>
  <si>
    <t>ГБУЗ КО "Городская клиническая БСМП"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</si>
  <si>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</si>
  <si>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</si>
  <si>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</si>
  <si>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</si>
  <si>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</si>
  <si>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</si>
  <si>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</si>
  <si>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</si>
  <si>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</si>
  <si>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</si>
  <si>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</si>
  <si>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</si>
  <si>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</si>
  <si>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</si>
  <si>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ЦРБ"</t>
  </si>
  <si>
    <t>ГБУЗ КО "Правдинская ЦРБ"</t>
  </si>
  <si>
    <t>ГБУЗ КО "Черняховская ИБ"</t>
  </si>
  <si>
    <t>ГБУЗ КО "Черняховская ЦРБ"</t>
  </si>
  <si>
    <t>ФГУ "1409 Военно-морской клинический госпиталь" МО РФ"</t>
  </si>
  <si>
    <t>ФКУЗ "МСЧ МВД России по КО"</t>
  </si>
  <si>
    <t>МТР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</si>
  <si>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</si>
  <si>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</si>
  <si>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</si>
  <si>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</si>
  <si>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 xml:space="preserve">ЧУЗ - </t>
  </si>
  <si>
    <t>Частное учреждение здравоохранения</t>
  </si>
  <si>
    <t xml:space="preserve">ООО - </t>
  </si>
  <si>
    <t>Общество с ограниченной ответственностью</t>
  </si>
  <si>
    <t>ФГУ-</t>
  </si>
  <si>
    <t xml:space="preserve">Федеральное государственное учреждение </t>
  </si>
  <si>
    <t>ФГБУ -</t>
  </si>
  <si>
    <t xml:space="preserve">Федеральное государственное бюджетное учреждение </t>
  </si>
  <si>
    <t>ФГБУЗ -</t>
  </si>
  <si>
    <t>Федеральное государственное бюджетное учреждение здравоохранения</t>
  </si>
  <si>
    <t>ФКУЗ -</t>
  </si>
  <si>
    <t>Федеральное казначейское учреждение здравоохранения</t>
  </si>
  <si>
    <t>МСЧ МВД-</t>
  </si>
  <si>
    <t>Медицинская санитарная часть Министерства внутренних дел</t>
  </si>
  <si>
    <t>МО РФ</t>
  </si>
  <si>
    <t>Министерство обороны Российской федерации</t>
  </si>
  <si>
    <t>МЗ РФ-</t>
  </si>
  <si>
    <t>Министерство здравоохранения Российской федерации</t>
  </si>
  <si>
    <t>ФЦ ВМТ</t>
  </si>
  <si>
    <t>Федеральный центр высоких медицинских технологий</t>
  </si>
  <si>
    <t>ВСЕГО по ТП</t>
  </si>
  <si>
    <t>ГБУ КО "Региональный перинатальный центр"</t>
  </si>
  <si>
    <t>ГБУЗ КО "Гурьевская ЦРБ"</t>
  </si>
  <si>
    <t>в т.ч.онкология</t>
  </si>
  <si>
    <t>ИТОГО МО КО:</t>
  </si>
  <si>
    <t>ГБУЗ КО "Светловская ЦРБ"</t>
  </si>
  <si>
    <t>откл.от ТП</t>
  </si>
  <si>
    <t>ООО Санаторий "Янтарный берег"</t>
  </si>
  <si>
    <t xml:space="preserve">резерв </t>
  </si>
  <si>
    <t xml:space="preserve">разница с пред. Комиссией 
ВСЕГО </t>
  </si>
  <si>
    <t>ГБУЗ "Онкологический центр КО"</t>
  </si>
  <si>
    <t>ГБУЗ КО "Советская ЦРБ"</t>
  </si>
  <si>
    <t xml:space="preserve">МЕНЯЛИ ОБЪЕМЫ </t>
  </si>
  <si>
    <t xml:space="preserve">ПЕРЕРАСПРЕДЕЛЯЛИ ВНУТРИ </t>
  </si>
  <si>
    <t xml:space="preserve">Объем медицинской помощи и объем финансовых средств в системе обязательного медицинского страхования в стационарных условиях на 2025 год </t>
  </si>
  <si>
    <t>ООО "Хирургия ГрандМед"</t>
  </si>
  <si>
    <t>ООО "Центр платической хирургии"</t>
  </si>
  <si>
    <t>АО "Медицина"</t>
  </si>
  <si>
    <t>АО -</t>
  </si>
  <si>
    <t>Акционерное общество</t>
  </si>
  <si>
    <t>ФГБУ "ФЦ ВМТ" МЗ РФ</t>
  </si>
  <si>
    <t>Код МО</t>
  </si>
  <si>
    <t>ГБУЗ КО "Славская ЦРБ"</t>
  </si>
  <si>
    <t xml:space="preserve">ЧУЗ «Больница «РЖД-Медицина» г. Калининград </t>
  </si>
  <si>
    <t>ГБУЗ КО "Городская больница № 4"</t>
  </si>
  <si>
    <t xml:space="preserve">решение комис. № </t>
  </si>
  <si>
    <t>к Выписке из Протокола заседания № 13</t>
  </si>
  <si>
    <t>Комиссии от 27.12.2024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</si>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</sst>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_-* #,##0_-;\-* #,##0_-;_-* &quot;-&quot;??_-;_-@_-"/>
    <numFmt numFmtId="167" formatCode="#,##0.000"/>
    <numFmt numFmtId="168" formatCode="#,##0_ ;\-#,##0\ "/>
    <numFmt numFmtId="169" formatCode="#,##0.00_ ;\-#,##0.00\ "/>
    <numFmt numFmtId="170" formatCode="#,##0.0000"/>
  </numFmts>
  <fonts count="2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1"/>
      <color rgb="FF0070C0"/>
      <name val="Times New Roman"/>
      <family val="2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Times New Roman"/>
      <family val="2"/>
      <charset val="204"/>
    </font>
    <font>
      <sz val="11"/>
      <name val="Times New Roman"/>
      <family val="2"/>
      <charset val="204"/>
    </font>
    <font>
      <b/>
      <sz val="12"/>
      <color rgb="FFC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17">
    <xf numFmtId="0" fontId="0" fillId="0" borderId="0" xfId="0"/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3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43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3" applyFont="1" applyAlignment="1">
      <alignment vertical="center"/>
    </xf>
    <xf numFmtId="167" fontId="5" fillId="0" borderId="0" xfId="0" applyNumberFormat="1" applyFont="1" applyAlignment="1">
      <alignment vertical="center"/>
    </xf>
    <xf numFmtId="2" fontId="5" fillId="0" borderId="0" xfId="2" applyNumberFormat="1" applyFont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6" fontId="13" fillId="0" borderId="1" xfId="1" applyNumberFormat="1" applyFont="1" applyFill="1" applyBorder="1" applyAlignment="1">
      <alignment horizontal="center" vertical="center"/>
    </xf>
    <xf numFmtId="166" fontId="12" fillId="0" borderId="1" xfId="1" applyNumberFormat="1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3" fontId="5" fillId="0" borderId="11" xfId="1" applyFont="1" applyFill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 vertical="center"/>
    </xf>
    <xf numFmtId="43" fontId="5" fillId="0" borderId="1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3" fontId="11" fillId="0" borderId="4" xfId="0" applyNumberFormat="1" applyFont="1" applyBorder="1" applyAlignment="1">
      <alignment horizontal="center" vertical="center"/>
    </xf>
    <xf numFmtId="43" fontId="14" fillId="0" borderId="1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9" fillId="0" borderId="15" xfId="3" applyFont="1" applyBorder="1" applyAlignment="1">
      <alignment vertical="center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3" fontId="19" fillId="0" borderId="0" xfId="0" applyNumberFormat="1" applyFont="1" applyAlignment="1">
      <alignment vertical="top"/>
    </xf>
    <xf numFmtId="0" fontId="12" fillId="0" borderId="2" xfId="10" applyFont="1" applyBorder="1" applyAlignment="1">
      <alignment vertical="center" wrapText="1"/>
    </xf>
    <xf numFmtId="0" fontId="11" fillId="0" borderId="2" xfId="10" applyFont="1" applyBorder="1" applyAlignment="1">
      <alignment vertical="center" wrapText="1"/>
    </xf>
    <xf numFmtId="0" fontId="13" fillId="0" borderId="2" xfId="10" applyFont="1" applyBorder="1" applyAlignment="1">
      <alignment vertical="center" wrapText="1"/>
    </xf>
    <xf numFmtId="0" fontId="14" fillId="0" borderId="2" xfId="10" applyFont="1" applyBorder="1" applyAlignment="1">
      <alignment vertical="center" wrapText="1"/>
    </xf>
    <xf numFmtId="0" fontId="14" fillId="0" borderId="1" xfId="10" applyFont="1" applyBorder="1" applyAlignment="1">
      <alignment horizontal="center" vertical="center" wrapText="1"/>
    </xf>
    <xf numFmtId="0" fontId="11" fillId="0" borderId="1" xfId="10" applyFont="1" applyBorder="1" applyAlignment="1">
      <alignment horizontal="center" vertical="center" wrapText="1"/>
    </xf>
    <xf numFmtId="0" fontId="5" fillId="0" borderId="12" xfId="10" applyFont="1" applyBorder="1" applyAlignment="1">
      <alignment vertical="center" wrapText="1"/>
    </xf>
    <xf numFmtId="0" fontId="5" fillId="0" borderId="10" xfId="10" applyFont="1" applyBorder="1" applyAlignment="1">
      <alignment horizontal="center" vertical="center" wrapText="1"/>
    </xf>
    <xf numFmtId="0" fontId="5" fillId="0" borderId="7" xfId="10" applyFont="1" applyBorder="1" applyAlignment="1">
      <alignment vertical="center" wrapText="1"/>
    </xf>
    <xf numFmtId="0" fontId="5" fillId="0" borderId="14" xfId="10" applyFont="1" applyBorder="1" applyAlignment="1">
      <alignment vertical="center" wrapText="1"/>
    </xf>
    <xf numFmtId="0" fontId="5" fillId="0" borderId="6" xfId="10" applyFont="1" applyBorder="1" applyAlignment="1">
      <alignment horizontal="center" vertical="center" wrapText="1"/>
    </xf>
    <xf numFmtId="1" fontId="5" fillId="0" borderId="1" xfId="10" applyNumberFormat="1" applyFont="1" applyBorder="1" applyAlignment="1">
      <alignment horizontal="center" vertical="center" wrapText="1"/>
    </xf>
    <xf numFmtId="165" fontId="11" fillId="0" borderId="1" xfId="10" applyNumberFormat="1" applyFont="1" applyBorder="1" applyAlignment="1">
      <alignment horizontal="center" vertical="center" wrapText="1"/>
    </xf>
    <xf numFmtId="165" fontId="11" fillId="0" borderId="5" xfId="11" applyNumberFormat="1" applyFont="1" applyBorder="1" applyAlignment="1">
      <alignment horizontal="center" vertical="center" wrapText="1"/>
    </xf>
    <xf numFmtId="168" fontId="18" fillId="0" borderId="8" xfId="1" applyNumberFormat="1" applyFont="1" applyFill="1" applyBorder="1" applyAlignment="1">
      <alignment horizontal="center" vertical="center"/>
    </xf>
    <xf numFmtId="169" fontId="18" fillId="0" borderId="8" xfId="1" applyNumberFormat="1" applyFont="1" applyFill="1" applyBorder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3" fontId="0" fillId="0" borderId="0" xfId="0" applyNumberFormat="1" applyAlignment="1">
      <alignment horizontal="center" vertical="center"/>
    </xf>
    <xf numFmtId="4" fontId="0" fillId="0" borderId="0" xfId="1" applyNumberFormat="1" applyFont="1" applyAlignment="1">
      <alignment vertical="center"/>
    </xf>
    <xf numFmtId="3" fontId="16" fillId="0" borderId="0" xfId="0" applyNumberFormat="1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166" fontId="20" fillId="0" borderId="0" xfId="0" applyNumberFormat="1" applyFont="1" applyAlignment="1">
      <alignment vertical="top"/>
    </xf>
    <xf numFmtId="3" fontId="16" fillId="0" borderId="0" xfId="0" applyNumberFormat="1" applyFont="1" applyAlignment="1">
      <alignment vertical="top"/>
    </xf>
    <xf numFmtId="0" fontId="17" fillId="0" borderId="0" xfId="0" applyFont="1" applyAlignment="1">
      <alignment vertical="top"/>
    </xf>
    <xf numFmtId="166" fontId="21" fillId="0" borderId="0" xfId="0" applyNumberFormat="1" applyFont="1" applyAlignment="1">
      <alignment vertical="center"/>
    </xf>
    <xf numFmtId="0" fontId="9" fillId="0" borderId="15" xfId="3" applyFont="1" applyBorder="1" applyAlignment="1">
      <alignment horizontal="center" vertical="center"/>
    </xf>
    <xf numFmtId="165" fontId="11" fillId="0" borderId="1" xfId="10" applyNumberFormat="1" applyFont="1" applyBorder="1" applyAlignment="1">
      <alignment horizontal="center" vertical="top" wrapText="1"/>
    </xf>
    <xf numFmtId="4" fontId="0" fillId="0" borderId="0" xfId="1" applyNumberFormat="1" applyFont="1" applyFill="1" applyAlignment="1">
      <alignment vertical="center"/>
    </xf>
    <xf numFmtId="4" fontId="16" fillId="0" borderId="0" xfId="1" applyNumberFormat="1" applyFont="1" applyFill="1" applyAlignment="1">
      <alignment vertical="center"/>
    </xf>
    <xf numFmtId="0" fontId="19" fillId="0" borderId="0" xfId="0" applyFont="1"/>
    <xf numFmtId="165" fontId="22" fillId="0" borderId="1" xfId="10" applyNumberFormat="1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23" fillId="0" borderId="12" xfId="10" applyFont="1" applyBorder="1" applyAlignment="1">
      <alignment vertical="center" wrapText="1"/>
    </xf>
    <xf numFmtId="0" fontId="5" fillId="0" borderId="0" xfId="10" applyFont="1" applyAlignment="1">
      <alignment vertical="center" wrapText="1"/>
    </xf>
    <xf numFmtId="3" fontId="5" fillId="0" borderId="16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168" fontId="18" fillId="0" borderId="16" xfId="1" applyNumberFormat="1" applyFont="1" applyFill="1" applyBorder="1" applyAlignment="1">
      <alignment horizontal="center" vertical="center"/>
    </xf>
    <xf numFmtId="169" fontId="18" fillId="0" borderId="16" xfId="1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0" fontId="5" fillId="0" borderId="6" xfId="10" applyFont="1" applyBorder="1" applyAlignment="1">
      <alignment horizontal="center" vertical="center"/>
    </xf>
    <xf numFmtId="0" fontId="5" fillId="0" borderId="10" xfId="10" applyFont="1" applyBorder="1" applyAlignment="1">
      <alignment horizontal="center" vertical="center"/>
    </xf>
    <xf numFmtId="0" fontId="5" fillId="0" borderId="17" xfId="10" applyFont="1" applyBorder="1" applyAlignment="1">
      <alignment horizontal="center" vertical="center"/>
    </xf>
    <xf numFmtId="0" fontId="5" fillId="0" borderId="0" xfId="10" applyFont="1" applyAlignment="1">
      <alignment horizontal="center" vertical="center"/>
    </xf>
    <xf numFmtId="0" fontId="11" fillId="0" borderId="1" xfId="10" applyFont="1" applyBorder="1" applyAlignment="1">
      <alignment horizontal="center" vertical="center"/>
    </xf>
    <xf numFmtId="0" fontId="14" fillId="0" borderId="1" xfId="1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43" fontId="5" fillId="0" borderId="0" xfId="1" applyFont="1" applyAlignment="1">
      <alignment vertical="center"/>
    </xf>
    <xf numFmtId="170" fontId="5" fillId="0" borderId="0" xfId="0" applyNumberFormat="1" applyFont="1" applyAlignment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11" fillId="0" borderId="1" xfId="10" applyFont="1" applyBorder="1" applyAlignment="1">
      <alignment horizontal="center" vertical="center" wrapText="1"/>
    </xf>
    <xf numFmtId="165" fontId="11" fillId="0" borderId="1" xfId="10" applyNumberFormat="1" applyFont="1" applyBorder="1" applyAlignment="1">
      <alignment horizontal="center" vertical="center" wrapText="1"/>
    </xf>
    <xf numFmtId="165" fontId="11" fillId="0" borderId="1" xfId="10" applyNumberFormat="1" applyFont="1" applyBorder="1" applyAlignment="1">
      <alignment horizontal="center" vertical="top" wrapText="1"/>
    </xf>
    <xf numFmtId="165" fontId="11" fillId="0" borderId="2" xfId="11" applyNumberFormat="1" applyFont="1" applyBorder="1" applyAlignment="1">
      <alignment horizontal="center" vertical="top" wrapText="1"/>
    </xf>
    <xf numFmtId="165" fontId="11" fillId="0" borderId="3" xfId="11" applyNumberFormat="1" applyFont="1" applyBorder="1" applyAlignment="1">
      <alignment horizontal="center" vertical="top" wrapText="1"/>
    </xf>
    <xf numFmtId="165" fontId="11" fillId="0" borderId="4" xfId="11" applyNumberFormat="1" applyFont="1" applyBorder="1" applyAlignment="1">
      <alignment horizontal="center" vertical="top" wrapText="1"/>
    </xf>
    <xf numFmtId="165" fontId="22" fillId="0" borderId="1" xfId="10" applyNumberFormat="1" applyFont="1" applyBorder="1" applyAlignment="1">
      <alignment horizontal="center" vertical="center" wrapText="1"/>
    </xf>
  </cellXfs>
  <cellStyles count="12">
    <cellStyle name="Обычный" xfId="0" builtinId="0"/>
    <cellStyle name="Обычный 3" xfId="4" xr:uid="{F1472046-C056-4E52-9709-1BBF807AEA99}"/>
    <cellStyle name="Обычный 3 2" xfId="5" xr:uid="{6521D558-C552-4417-A88C-1F0E1E758686}"/>
    <cellStyle name="Обычный 3 2 2" xfId="7" xr:uid="{330D8E04-4060-444E-BF26-41B02F46EE04}"/>
    <cellStyle name="Обычный 3 2 2 2" xfId="9" xr:uid="{E9DE1F86-0041-404E-8E23-BAE5A1D0133B}"/>
    <cellStyle name="Обычный 3 2 2 2 2" xfId="11" xr:uid="{FA0FAF30-91A5-4E63-BE1A-6961B1FD8E59}"/>
    <cellStyle name="Обычный 3 3" xfId="6" xr:uid="{3CF7424B-8202-4775-84ED-67027BC1EE1D}"/>
    <cellStyle name="Обычный 3 3 2" xfId="8" xr:uid="{DDB68435-F13F-46B7-AC63-3F4A7377268F}"/>
    <cellStyle name="Обычный 3 3 2 2" xfId="10" xr:uid="{36C236D2-BE04-4159-8C76-7B2928CDE489}"/>
    <cellStyle name="Обычный 4" xfId="3" xr:uid="{5588478A-1E87-4C25-A46F-9B6E4EE1A2E0}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A6F5B-C402-47C8-B660-0BC276F352C9}">
  <sheetPr>
    <pageSetUpPr fitToPage="1"/>
  </sheetPr>
  <dimension ref="A1:AA77"/>
  <sheetViews>
    <sheetView tabSelected="1" zoomScale="80" zoomScaleNormal="80" workbookViewId="0">
      <pane xSplit="3" ySplit="10" topLeftCell="D38" activePane="bottomRight" state="frozen"/>
      <selection pane="topRight" activeCell="D1" sqref="D1"/>
      <selection pane="bottomLeft" activeCell="A11" sqref="A11"/>
      <selection pane="bottomRight" activeCell="P2" sqref="P2"/>
    </sheetView>
  </sheetViews>
  <sheetFormatPr defaultRowHeight="15.75" outlineLevelRow="1" outlineLevelCol="1" x14ac:dyDescent="0.25"/>
  <cols>
    <col min="1" max="1" width="8" style="1" customWidth="1"/>
    <col min="2" max="2" width="7.85546875" style="5" bestFit="1" customWidth="1"/>
    <col min="3" max="3" width="48" style="1" customWidth="1"/>
    <col min="4" max="4" width="15" style="2" customWidth="1"/>
    <col min="5" max="5" width="16.140625" style="3" customWidth="1"/>
    <col min="6" max="6" width="8.7109375" style="2" customWidth="1"/>
    <col min="7" max="7" width="16.5703125" style="2" customWidth="1"/>
    <col min="8" max="8" width="13" style="2" customWidth="1"/>
    <col min="9" max="9" width="14.85546875" style="2" customWidth="1"/>
    <col min="10" max="10" width="9.85546875" style="2" customWidth="1"/>
    <col min="11" max="11" width="16" style="4" customWidth="1"/>
    <col min="12" max="12" width="10.7109375" style="5" customWidth="1"/>
    <col min="13" max="13" width="13.5703125" style="5" customWidth="1"/>
    <col min="14" max="14" width="10.42578125" style="5" customWidth="1"/>
    <col min="15" max="15" width="13.42578125" style="5" customWidth="1"/>
    <col min="16" max="16" width="16.140625" style="1" customWidth="1"/>
    <col min="17" max="17" width="5.7109375" customWidth="1"/>
    <col min="18" max="18" width="10.140625" style="5" customWidth="1"/>
    <col min="19" max="19" width="16.85546875" style="1" customWidth="1"/>
    <col min="20" max="20" width="13.140625" style="1" customWidth="1"/>
    <col min="21" max="21" width="9" style="80" hidden="1" customWidth="1" outlineLevel="1"/>
    <col min="22" max="22" width="15.7109375" style="80" hidden="1" customWidth="1" outlineLevel="1"/>
    <col min="23" max="23" width="4.7109375" style="47" hidden="1" customWidth="1" outlineLevel="1"/>
    <col min="24" max="24" width="9.5703125" style="67" hidden="1" customWidth="1" outlineLevel="1"/>
    <col min="25" max="25" width="14.140625" style="68" hidden="1" customWidth="1" outlineLevel="1"/>
    <col min="26" max="26" width="9.140625" style="1" collapsed="1"/>
    <col min="27" max="27" width="11.85546875" style="1" bestFit="1" customWidth="1"/>
    <col min="28" max="16384" width="9.140625" style="1"/>
  </cols>
  <sheetData>
    <row r="1" spans="1:27" ht="15.75" customHeight="1" x14ac:dyDescent="0.25">
      <c r="P1" s="29" t="s">
        <v>94</v>
      </c>
    </row>
    <row r="2" spans="1:27" ht="15.75" customHeight="1" x14ac:dyDescent="0.25">
      <c r="P2" s="29" t="s">
        <v>92</v>
      </c>
    </row>
    <row r="3" spans="1:27" ht="15.75" customHeight="1" x14ac:dyDescent="0.25">
      <c r="P3" s="29" t="s">
        <v>93</v>
      </c>
    </row>
    <row r="4" spans="1:27" ht="18.75" x14ac:dyDescent="0.25">
      <c r="A4" s="108" t="s">
        <v>80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R4" s="30"/>
    </row>
    <row r="5" spans="1:27" ht="18.75" x14ac:dyDescent="0.25">
      <c r="A5" s="109" t="s">
        <v>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</row>
    <row r="6" spans="1:27" ht="21" customHeight="1" x14ac:dyDescent="0.25">
      <c r="A6" s="46"/>
      <c r="B6" s="76"/>
      <c r="C6" s="46"/>
      <c r="D6" s="46"/>
      <c r="E6" s="46"/>
      <c r="F6" s="46"/>
      <c r="G6" s="46"/>
      <c r="H6" s="46"/>
      <c r="I6" s="46"/>
      <c r="J6" s="46"/>
      <c r="K6" s="46"/>
      <c r="L6" s="76"/>
      <c r="M6" s="46"/>
      <c r="N6" s="46"/>
      <c r="O6" s="46"/>
      <c r="P6" s="46"/>
    </row>
    <row r="7" spans="1:27" ht="15.75" customHeight="1" x14ac:dyDescent="0.25">
      <c r="A7" s="110" t="s">
        <v>1</v>
      </c>
      <c r="B7" s="110" t="s">
        <v>87</v>
      </c>
      <c r="C7" s="110" t="s">
        <v>2</v>
      </c>
      <c r="D7" s="111" t="s">
        <v>3</v>
      </c>
      <c r="E7" s="111"/>
      <c r="F7" s="111" t="s">
        <v>4</v>
      </c>
      <c r="G7" s="111"/>
      <c r="H7" s="111"/>
      <c r="I7" s="111"/>
      <c r="J7" s="111" t="s">
        <v>5</v>
      </c>
      <c r="K7" s="111"/>
      <c r="L7" s="111"/>
      <c r="M7" s="111"/>
      <c r="N7" s="111"/>
      <c r="O7" s="111"/>
      <c r="P7" s="111"/>
    </row>
    <row r="8" spans="1:27" ht="37.5" customHeight="1" x14ac:dyDescent="0.25">
      <c r="A8" s="110"/>
      <c r="B8" s="110"/>
      <c r="C8" s="110"/>
      <c r="D8" s="111"/>
      <c r="E8" s="111"/>
      <c r="F8" s="112" t="s">
        <v>7</v>
      </c>
      <c r="G8" s="112"/>
      <c r="H8" s="112" t="s">
        <v>8</v>
      </c>
      <c r="I8" s="112"/>
      <c r="J8" s="112" t="s">
        <v>7</v>
      </c>
      <c r="K8" s="112"/>
      <c r="L8" s="112" t="s">
        <v>69</v>
      </c>
      <c r="M8" s="112"/>
      <c r="N8" s="112" t="s">
        <v>9</v>
      </c>
      <c r="O8" s="112"/>
      <c r="P8" s="77" t="s">
        <v>6</v>
      </c>
      <c r="R8" s="113" t="s">
        <v>10</v>
      </c>
      <c r="S8" s="114"/>
      <c r="T8" s="115"/>
      <c r="U8" s="116" t="s">
        <v>91</v>
      </c>
      <c r="V8" s="116"/>
      <c r="X8" s="106" t="s">
        <v>75</v>
      </c>
      <c r="Y8" s="107"/>
    </row>
    <row r="9" spans="1:27" ht="40.5" customHeight="1" x14ac:dyDescent="0.25">
      <c r="A9" s="110"/>
      <c r="B9" s="110"/>
      <c r="C9" s="110"/>
      <c r="D9" s="62" t="s">
        <v>11</v>
      </c>
      <c r="E9" s="62" t="s">
        <v>12</v>
      </c>
      <c r="F9" s="62" t="s">
        <v>11</v>
      </c>
      <c r="G9" s="62" t="s">
        <v>12</v>
      </c>
      <c r="H9" s="62" t="s">
        <v>11</v>
      </c>
      <c r="I9" s="62" t="s">
        <v>12</v>
      </c>
      <c r="J9" s="62" t="s">
        <v>11</v>
      </c>
      <c r="K9" s="62" t="s">
        <v>12</v>
      </c>
      <c r="L9" s="62" t="s">
        <v>11</v>
      </c>
      <c r="M9" s="62" t="s">
        <v>12</v>
      </c>
      <c r="N9" s="62" t="s">
        <v>11</v>
      </c>
      <c r="O9" s="62" t="s">
        <v>12</v>
      </c>
      <c r="P9" s="62" t="s">
        <v>12</v>
      </c>
      <c r="R9" s="63" t="s">
        <v>11</v>
      </c>
      <c r="S9" s="63" t="s">
        <v>12</v>
      </c>
      <c r="T9" s="63" t="s">
        <v>13</v>
      </c>
      <c r="U9" s="81" t="s">
        <v>11</v>
      </c>
      <c r="V9" s="81" t="s">
        <v>12</v>
      </c>
      <c r="X9" s="62" t="s">
        <v>11</v>
      </c>
      <c r="Y9" s="62" t="s">
        <v>12</v>
      </c>
    </row>
    <row r="10" spans="1:27" x14ac:dyDescent="0.25">
      <c r="A10" s="55"/>
      <c r="B10" s="55"/>
      <c r="C10" s="61">
        <v>2</v>
      </c>
      <c r="D10" s="61">
        <v>3</v>
      </c>
      <c r="E10" s="61">
        <v>4</v>
      </c>
      <c r="F10" s="61">
        <v>5</v>
      </c>
      <c r="G10" s="61">
        <v>6</v>
      </c>
      <c r="H10" s="61">
        <v>7</v>
      </c>
      <c r="I10" s="61">
        <v>8</v>
      </c>
      <c r="J10" s="61">
        <v>9</v>
      </c>
      <c r="K10" s="61">
        <v>10</v>
      </c>
      <c r="L10" s="61">
        <v>11</v>
      </c>
      <c r="M10" s="61">
        <v>12</v>
      </c>
      <c r="N10" s="61">
        <v>13</v>
      </c>
      <c r="O10" s="61">
        <v>14</v>
      </c>
      <c r="P10" s="61">
        <v>15</v>
      </c>
      <c r="R10" s="61">
        <v>17</v>
      </c>
      <c r="S10" s="61">
        <v>18</v>
      </c>
      <c r="T10" s="61">
        <v>19</v>
      </c>
    </row>
    <row r="11" spans="1:27" ht="17.25" customHeight="1" x14ac:dyDescent="0.25">
      <c r="A11" s="60">
        <v>1</v>
      </c>
      <c r="B11" s="94">
        <v>390470</v>
      </c>
      <c r="C11" s="58" t="s">
        <v>14</v>
      </c>
      <c r="D11" s="36">
        <f>31381+22</f>
        <v>31403</v>
      </c>
      <c r="E11" s="37">
        <f>2358109.74148-13121.87317</f>
        <v>2344987.8683099998</v>
      </c>
      <c r="F11" s="36">
        <v>2618</v>
      </c>
      <c r="G11" s="37">
        <v>672703.75300000003</v>
      </c>
      <c r="H11" s="36">
        <v>112</v>
      </c>
      <c r="I11" s="37">
        <v>28111.216</v>
      </c>
      <c r="J11" s="36">
        <f>D11-F11</f>
        <v>28785</v>
      </c>
      <c r="K11" s="37">
        <f>E11-G11</f>
        <v>1672284.1153099998</v>
      </c>
      <c r="L11" s="36">
        <v>1071</v>
      </c>
      <c r="M11" s="37">
        <f>94891.29838-181.952</f>
        <v>94709.346379999988</v>
      </c>
      <c r="N11" s="36"/>
      <c r="O11" s="37"/>
      <c r="P11" s="38">
        <v>24974.847000000002</v>
      </c>
      <c r="R11" s="6">
        <f t="shared" ref="R11:S47" si="0">H11+L11</f>
        <v>1183</v>
      </c>
      <c r="S11" s="31">
        <f t="shared" si="0"/>
        <v>122820.56237999999</v>
      </c>
      <c r="T11" s="32">
        <f>S11/R11*1000</f>
        <v>103821.26997464073</v>
      </c>
      <c r="U11" s="64"/>
      <c r="V11" s="65"/>
      <c r="W11" s="73"/>
      <c r="Y11" s="78"/>
      <c r="AA11" s="104"/>
    </row>
    <row r="12" spans="1:27" ht="17.25" customHeight="1" x14ac:dyDescent="0.25">
      <c r="A12" s="57">
        <f t="shared" ref="A12:A50" si="1">A11+1</f>
        <v>2</v>
      </c>
      <c r="B12" s="95">
        <v>390800</v>
      </c>
      <c r="C12" s="56" t="s">
        <v>15</v>
      </c>
      <c r="D12" s="28">
        <v>16948</v>
      </c>
      <c r="E12" s="92">
        <v>598444.33766299998</v>
      </c>
      <c r="F12" s="28">
        <v>142</v>
      </c>
      <c r="G12" s="92">
        <v>20362.154999999999</v>
      </c>
      <c r="H12" s="28">
        <v>3</v>
      </c>
      <c r="I12" s="92">
        <v>545.85599999999999</v>
      </c>
      <c r="J12" s="36">
        <f t="shared" ref="J12:J50" si="2">D12-F12</f>
        <v>16806</v>
      </c>
      <c r="K12" s="37">
        <f t="shared" ref="K12:K50" si="3">E12-G12</f>
        <v>578082.18266299996</v>
      </c>
      <c r="L12" s="28">
        <v>313</v>
      </c>
      <c r="M12" s="92">
        <v>32807.749400000001</v>
      </c>
      <c r="N12" s="28">
        <v>950</v>
      </c>
      <c r="O12" s="92">
        <v>39098</v>
      </c>
      <c r="P12" s="39"/>
      <c r="R12" s="6">
        <f t="shared" si="0"/>
        <v>316</v>
      </c>
      <c r="S12" s="31">
        <f t="shared" si="0"/>
        <v>33353.6054</v>
      </c>
      <c r="T12" s="32">
        <f>S12/R12*1000</f>
        <v>105549.38417721519</v>
      </c>
      <c r="U12" s="64"/>
      <c r="V12" s="65"/>
      <c r="W12" s="66"/>
      <c r="Y12" s="78"/>
    </row>
    <row r="13" spans="1:27" ht="15.75" customHeight="1" x14ac:dyDescent="0.25">
      <c r="A13" s="57">
        <f t="shared" si="1"/>
        <v>3</v>
      </c>
      <c r="B13" s="95">
        <v>390930</v>
      </c>
      <c r="C13" s="56" t="s">
        <v>67</v>
      </c>
      <c r="D13" s="28">
        <v>10594</v>
      </c>
      <c r="E13" s="92">
        <v>666368.16858000006</v>
      </c>
      <c r="F13" s="28">
        <v>151</v>
      </c>
      <c r="G13" s="92">
        <v>58274.444000000003</v>
      </c>
      <c r="H13" s="28"/>
      <c r="I13" s="92"/>
      <c r="J13" s="36">
        <f t="shared" si="2"/>
        <v>10443</v>
      </c>
      <c r="K13" s="37">
        <f t="shared" si="3"/>
        <v>608093.72458000004</v>
      </c>
      <c r="L13" s="28"/>
      <c r="M13" s="92"/>
      <c r="N13" s="28"/>
      <c r="O13" s="92"/>
      <c r="P13" s="39"/>
      <c r="R13" s="6">
        <f t="shared" si="0"/>
        <v>0</v>
      </c>
      <c r="S13" s="31">
        <f t="shared" si="0"/>
        <v>0</v>
      </c>
      <c r="T13" s="32"/>
      <c r="U13" s="64"/>
      <c r="V13" s="65"/>
      <c r="W13" s="48"/>
      <c r="Y13" s="78"/>
    </row>
    <row r="14" spans="1:27" ht="17.25" customHeight="1" x14ac:dyDescent="0.25">
      <c r="A14" s="57">
        <f t="shared" si="1"/>
        <v>4</v>
      </c>
      <c r="B14" s="95">
        <v>391100</v>
      </c>
      <c r="C14" s="56" t="s">
        <v>16</v>
      </c>
      <c r="D14" s="28">
        <v>8159</v>
      </c>
      <c r="E14" s="92">
        <v>253558.12003300001</v>
      </c>
      <c r="F14" s="28"/>
      <c r="G14" s="92"/>
      <c r="H14" s="28"/>
      <c r="I14" s="92"/>
      <c r="J14" s="36">
        <f t="shared" si="2"/>
        <v>8159</v>
      </c>
      <c r="K14" s="37">
        <f t="shared" si="3"/>
        <v>253558.12003300001</v>
      </c>
      <c r="L14" s="28"/>
      <c r="M14" s="92"/>
      <c r="N14" s="28"/>
      <c r="O14" s="92"/>
      <c r="P14" s="39"/>
      <c r="R14" s="6">
        <f t="shared" si="0"/>
        <v>0</v>
      </c>
      <c r="S14" s="31">
        <f t="shared" si="0"/>
        <v>0</v>
      </c>
      <c r="T14" s="32"/>
      <c r="U14" s="64"/>
      <c r="V14" s="65"/>
      <c r="W14" s="48"/>
      <c r="Y14" s="78"/>
    </row>
    <row r="15" spans="1:27" ht="33.75" customHeight="1" x14ac:dyDescent="0.25">
      <c r="A15" s="57">
        <f t="shared" si="1"/>
        <v>5</v>
      </c>
      <c r="B15" s="95">
        <v>390050</v>
      </c>
      <c r="C15" s="56" t="s">
        <v>17</v>
      </c>
      <c r="D15" s="28">
        <v>1816</v>
      </c>
      <c r="E15" s="92">
        <v>114196.92027</v>
      </c>
      <c r="F15" s="28">
        <v>55</v>
      </c>
      <c r="G15" s="92">
        <v>7464.49</v>
      </c>
      <c r="H15" s="28"/>
      <c r="I15" s="92"/>
      <c r="J15" s="36">
        <f t="shared" si="2"/>
        <v>1761</v>
      </c>
      <c r="K15" s="37">
        <f t="shared" si="3"/>
        <v>106732.43027</v>
      </c>
      <c r="L15" s="28"/>
      <c r="M15" s="92"/>
      <c r="N15" s="28"/>
      <c r="O15" s="92"/>
      <c r="P15" s="39"/>
      <c r="R15" s="6">
        <f t="shared" si="0"/>
        <v>0</v>
      </c>
      <c r="S15" s="31">
        <f t="shared" si="0"/>
        <v>0</v>
      </c>
      <c r="T15" s="32"/>
      <c r="U15" s="64"/>
      <c r="V15" s="65"/>
      <c r="W15" s="48"/>
      <c r="Y15" s="78"/>
    </row>
    <row r="16" spans="1:27" ht="17.25" customHeight="1" x14ac:dyDescent="0.25">
      <c r="A16" s="57">
        <f t="shared" si="1"/>
        <v>6</v>
      </c>
      <c r="B16" s="95">
        <v>390400</v>
      </c>
      <c r="C16" s="86" t="s">
        <v>90</v>
      </c>
      <c r="D16" s="28">
        <v>2398</v>
      </c>
      <c r="E16" s="92">
        <v>55081.207849999999</v>
      </c>
      <c r="F16" s="28"/>
      <c r="G16" s="92"/>
      <c r="H16" s="28"/>
      <c r="I16" s="92"/>
      <c r="J16" s="36">
        <f t="shared" si="2"/>
        <v>2398</v>
      </c>
      <c r="K16" s="37">
        <f t="shared" si="3"/>
        <v>55081.207849999999</v>
      </c>
      <c r="L16" s="28"/>
      <c r="M16" s="92"/>
      <c r="N16" s="28"/>
      <c r="O16" s="92"/>
      <c r="P16" s="39"/>
      <c r="R16" s="6">
        <f t="shared" si="0"/>
        <v>0</v>
      </c>
      <c r="S16" s="31">
        <f t="shared" si="0"/>
        <v>0</v>
      </c>
      <c r="T16" s="32"/>
      <c r="U16" s="64"/>
      <c r="V16" s="65"/>
      <c r="W16" s="48"/>
      <c r="Y16" s="78"/>
    </row>
    <row r="17" spans="1:25" ht="17.25" customHeight="1" x14ac:dyDescent="0.25">
      <c r="A17" s="57">
        <f t="shared" si="1"/>
        <v>7</v>
      </c>
      <c r="B17" s="95">
        <v>390100</v>
      </c>
      <c r="C17" s="56" t="s">
        <v>18</v>
      </c>
      <c r="D17" s="28">
        <v>3275</v>
      </c>
      <c r="E17" s="92">
        <v>133850</v>
      </c>
      <c r="F17" s="28"/>
      <c r="G17" s="92"/>
      <c r="H17" s="28"/>
      <c r="I17" s="92"/>
      <c r="J17" s="36">
        <f t="shared" si="2"/>
        <v>3275</v>
      </c>
      <c r="K17" s="37">
        <f t="shared" si="3"/>
        <v>133850</v>
      </c>
      <c r="L17" s="28"/>
      <c r="M17" s="92"/>
      <c r="N17" s="28"/>
      <c r="O17" s="92"/>
      <c r="P17" s="39"/>
      <c r="R17" s="6">
        <f t="shared" si="0"/>
        <v>0</v>
      </c>
      <c r="S17" s="31">
        <f t="shared" si="0"/>
        <v>0</v>
      </c>
      <c r="T17" s="32"/>
      <c r="U17" s="64"/>
      <c r="V17" s="65"/>
      <c r="W17" s="48"/>
      <c r="Y17" s="78"/>
    </row>
    <row r="18" spans="1:25" ht="17.25" customHeight="1" x14ac:dyDescent="0.25">
      <c r="A18" s="57">
        <f t="shared" si="1"/>
        <v>8</v>
      </c>
      <c r="B18" s="95">
        <v>390090</v>
      </c>
      <c r="C18" s="56" t="s">
        <v>19</v>
      </c>
      <c r="D18" s="28">
        <v>4825</v>
      </c>
      <c r="E18" s="92">
        <v>107650.0487</v>
      </c>
      <c r="F18" s="28"/>
      <c r="G18" s="92"/>
      <c r="H18" s="28"/>
      <c r="I18" s="92"/>
      <c r="J18" s="36">
        <f t="shared" si="2"/>
        <v>4825</v>
      </c>
      <c r="K18" s="37">
        <f t="shared" si="3"/>
        <v>107650.0487</v>
      </c>
      <c r="L18" s="28"/>
      <c r="M18" s="92"/>
      <c r="N18" s="28"/>
      <c r="O18" s="92"/>
      <c r="P18" s="39"/>
      <c r="R18" s="6">
        <f t="shared" si="0"/>
        <v>0</v>
      </c>
      <c r="S18" s="31">
        <f t="shared" si="0"/>
        <v>0</v>
      </c>
      <c r="T18" s="32"/>
      <c r="U18" s="64"/>
      <c r="V18" s="65"/>
      <c r="W18" s="48"/>
      <c r="Y18" s="78"/>
    </row>
    <row r="19" spans="1:25" ht="17.25" customHeight="1" x14ac:dyDescent="0.25">
      <c r="A19" s="57">
        <f t="shared" si="1"/>
        <v>9</v>
      </c>
      <c r="B19" s="95">
        <v>390070</v>
      </c>
      <c r="C19" s="56" t="s">
        <v>20</v>
      </c>
      <c r="D19" s="28">
        <v>15659</v>
      </c>
      <c r="E19" s="92">
        <v>723236.06801000005</v>
      </c>
      <c r="F19" s="28">
        <v>70</v>
      </c>
      <c r="G19" s="92">
        <v>20527.099000000002</v>
      </c>
      <c r="H19" s="28"/>
      <c r="I19" s="92"/>
      <c r="J19" s="36">
        <f t="shared" si="2"/>
        <v>15589</v>
      </c>
      <c r="K19" s="37">
        <f t="shared" si="3"/>
        <v>702708.96901</v>
      </c>
      <c r="L19" s="28"/>
      <c r="M19" s="92"/>
      <c r="N19" s="28"/>
      <c r="O19" s="92"/>
      <c r="P19" s="40"/>
      <c r="R19" s="6">
        <f t="shared" si="0"/>
        <v>0</v>
      </c>
      <c r="S19" s="31">
        <f t="shared" si="0"/>
        <v>0</v>
      </c>
      <c r="T19" s="32"/>
      <c r="U19" s="64"/>
      <c r="V19" s="65"/>
      <c r="W19" s="48"/>
      <c r="Y19" s="78"/>
    </row>
    <row r="20" spans="1:25" ht="17.25" customHeight="1" x14ac:dyDescent="0.25">
      <c r="A20" s="57">
        <f t="shared" si="1"/>
        <v>10</v>
      </c>
      <c r="B20" s="95">
        <v>390130</v>
      </c>
      <c r="C20" s="56" t="s">
        <v>21</v>
      </c>
      <c r="D20" s="28">
        <v>3684</v>
      </c>
      <c r="E20" s="92">
        <v>138641.01314</v>
      </c>
      <c r="F20" s="28"/>
      <c r="G20" s="92"/>
      <c r="H20" s="28"/>
      <c r="I20" s="92"/>
      <c r="J20" s="36">
        <f t="shared" si="2"/>
        <v>3684</v>
      </c>
      <c r="K20" s="37">
        <f t="shared" si="3"/>
        <v>138641.01314</v>
      </c>
      <c r="L20" s="28"/>
      <c r="M20" s="92"/>
      <c r="N20" s="28"/>
      <c r="O20" s="92"/>
      <c r="P20" s="39"/>
      <c r="R20" s="6">
        <f t="shared" si="0"/>
        <v>0</v>
      </c>
      <c r="S20" s="31">
        <f t="shared" si="0"/>
        <v>0</v>
      </c>
      <c r="T20" s="32"/>
      <c r="U20" s="64"/>
      <c r="V20" s="65"/>
      <c r="W20" s="48"/>
      <c r="Y20" s="78"/>
    </row>
    <row r="21" spans="1:25" ht="17.25" customHeight="1" x14ac:dyDescent="0.25">
      <c r="A21" s="57">
        <f t="shared" si="1"/>
        <v>11</v>
      </c>
      <c r="B21" s="95">
        <v>390680</v>
      </c>
      <c r="C21" s="56" t="s">
        <v>22</v>
      </c>
      <c r="D21" s="28">
        <v>3267</v>
      </c>
      <c r="E21" s="92">
        <v>115631.22967</v>
      </c>
      <c r="F21" s="28"/>
      <c r="G21" s="92"/>
      <c r="H21" s="28"/>
      <c r="I21" s="92"/>
      <c r="J21" s="36">
        <f t="shared" si="2"/>
        <v>3267</v>
      </c>
      <c r="K21" s="37">
        <f t="shared" si="3"/>
        <v>115631.22967</v>
      </c>
      <c r="L21" s="28"/>
      <c r="M21" s="92"/>
      <c r="N21" s="28"/>
      <c r="O21" s="92"/>
      <c r="P21" s="39"/>
      <c r="R21" s="6">
        <f t="shared" si="0"/>
        <v>0</v>
      </c>
      <c r="S21" s="31">
        <f t="shared" si="0"/>
        <v>0</v>
      </c>
      <c r="T21" s="32"/>
      <c r="U21" s="64"/>
      <c r="V21" s="65"/>
      <c r="W21" s="48"/>
      <c r="Y21" s="78"/>
    </row>
    <row r="22" spans="1:25" ht="33" customHeight="1" x14ac:dyDescent="0.25">
      <c r="A22" s="57">
        <f t="shared" si="1"/>
        <v>12</v>
      </c>
      <c r="B22" s="95">
        <v>390440</v>
      </c>
      <c r="C22" s="56" t="s">
        <v>23</v>
      </c>
      <c r="D22" s="28">
        <v>22191</v>
      </c>
      <c r="E22" s="92">
        <v>1427230.8032500001</v>
      </c>
      <c r="F22" s="28">
        <v>531</v>
      </c>
      <c r="G22" s="92">
        <v>91468.408999999985</v>
      </c>
      <c r="H22" s="28">
        <v>10</v>
      </c>
      <c r="I22" s="92">
        <v>2509.9299999999998</v>
      </c>
      <c r="J22" s="36">
        <f t="shared" si="2"/>
        <v>21660</v>
      </c>
      <c r="K22" s="37">
        <f t="shared" si="3"/>
        <v>1335762.3942500001</v>
      </c>
      <c r="L22" s="28">
        <v>1966</v>
      </c>
      <c r="M22" s="92">
        <v>303322.91147000005</v>
      </c>
      <c r="N22" s="28">
        <v>3715</v>
      </c>
      <c r="O22" s="92">
        <v>230240.7</v>
      </c>
      <c r="P22" s="40"/>
      <c r="R22" s="6">
        <f t="shared" si="0"/>
        <v>1976</v>
      </c>
      <c r="S22" s="31">
        <f t="shared" si="0"/>
        <v>305832.84147000004</v>
      </c>
      <c r="T22" s="32">
        <f>S22/R22*1000</f>
        <v>154773.70519736843</v>
      </c>
      <c r="U22" s="64"/>
      <c r="V22" s="65"/>
      <c r="W22" s="75"/>
      <c r="Y22" s="78"/>
    </row>
    <row r="23" spans="1:25" ht="17.25" customHeight="1" x14ac:dyDescent="0.25">
      <c r="A23" s="57">
        <f t="shared" si="1"/>
        <v>13</v>
      </c>
      <c r="B23" s="95">
        <v>390200</v>
      </c>
      <c r="C23" s="56" t="s">
        <v>24</v>
      </c>
      <c r="D23" s="28">
        <v>1184</v>
      </c>
      <c r="E23" s="92">
        <v>29070.663619999999</v>
      </c>
      <c r="F23" s="28"/>
      <c r="G23" s="92"/>
      <c r="H23" s="28"/>
      <c r="I23" s="92"/>
      <c r="J23" s="36">
        <f t="shared" si="2"/>
        <v>1184</v>
      </c>
      <c r="K23" s="37">
        <f t="shared" si="3"/>
        <v>29070.663619999999</v>
      </c>
      <c r="L23" s="28"/>
      <c r="M23" s="92"/>
      <c r="N23" s="28"/>
      <c r="O23" s="92"/>
      <c r="P23" s="39"/>
      <c r="R23" s="7">
        <f t="shared" si="0"/>
        <v>0</v>
      </c>
      <c r="S23" s="33">
        <f t="shared" si="0"/>
        <v>0</v>
      </c>
      <c r="T23" s="32"/>
      <c r="U23" s="64"/>
      <c r="V23" s="65"/>
      <c r="Y23" s="78"/>
    </row>
    <row r="24" spans="1:25" ht="17.25" customHeight="1" x14ac:dyDescent="0.25">
      <c r="A24" s="57">
        <f t="shared" si="1"/>
        <v>14</v>
      </c>
      <c r="B24" s="95">
        <v>390160</v>
      </c>
      <c r="C24" s="56" t="s">
        <v>25</v>
      </c>
      <c r="D24" s="28">
        <v>2097</v>
      </c>
      <c r="E24" s="92">
        <v>47958.538699999997</v>
      </c>
      <c r="F24" s="28"/>
      <c r="G24" s="92"/>
      <c r="H24" s="28"/>
      <c r="I24" s="92"/>
      <c r="J24" s="36">
        <f t="shared" si="2"/>
        <v>2097</v>
      </c>
      <c r="K24" s="37">
        <f t="shared" si="3"/>
        <v>47958.538699999997</v>
      </c>
      <c r="L24" s="28"/>
      <c r="M24" s="92"/>
      <c r="N24" s="28"/>
      <c r="O24" s="92"/>
      <c r="P24" s="39"/>
      <c r="R24" s="7">
        <f t="shared" si="0"/>
        <v>0</v>
      </c>
      <c r="S24" s="33">
        <f t="shared" si="0"/>
        <v>0</v>
      </c>
      <c r="T24" s="32"/>
      <c r="U24" s="64"/>
      <c r="V24" s="65"/>
      <c r="Y24" s="78"/>
    </row>
    <row r="25" spans="1:25" ht="17.25" customHeight="1" x14ac:dyDescent="0.25">
      <c r="A25" s="57">
        <f t="shared" si="1"/>
        <v>15</v>
      </c>
      <c r="B25" s="95">
        <v>390210</v>
      </c>
      <c r="C25" s="56" t="s">
        <v>26</v>
      </c>
      <c r="D25" s="28">
        <v>1954</v>
      </c>
      <c r="E25" s="92">
        <v>46859.955719999998</v>
      </c>
      <c r="F25" s="28"/>
      <c r="G25" s="92"/>
      <c r="H25" s="28"/>
      <c r="I25" s="92"/>
      <c r="J25" s="36">
        <f t="shared" si="2"/>
        <v>1954</v>
      </c>
      <c r="K25" s="37">
        <f t="shared" si="3"/>
        <v>46859.955719999998</v>
      </c>
      <c r="L25" s="28"/>
      <c r="M25" s="92"/>
      <c r="N25" s="28"/>
      <c r="O25" s="92"/>
      <c r="P25" s="39"/>
      <c r="R25" s="7">
        <f t="shared" si="0"/>
        <v>0</v>
      </c>
      <c r="S25" s="33">
        <f t="shared" si="0"/>
        <v>0</v>
      </c>
      <c r="T25" s="32"/>
      <c r="U25" s="64"/>
      <c r="V25" s="65"/>
      <c r="Y25" s="78"/>
    </row>
    <row r="26" spans="1:25" ht="17.25" customHeight="1" x14ac:dyDescent="0.25">
      <c r="A26" s="57">
        <f t="shared" si="1"/>
        <v>16</v>
      </c>
      <c r="B26" s="95">
        <v>390220</v>
      </c>
      <c r="C26" s="56" t="s">
        <v>68</v>
      </c>
      <c r="D26" s="28">
        <v>1190</v>
      </c>
      <c r="E26" s="92">
        <v>25790.911619999999</v>
      </c>
      <c r="F26" s="28"/>
      <c r="G26" s="92"/>
      <c r="H26" s="28"/>
      <c r="I26" s="92"/>
      <c r="J26" s="36">
        <f t="shared" si="2"/>
        <v>1190</v>
      </c>
      <c r="K26" s="37">
        <f t="shared" si="3"/>
        <v>25790.911619999999</v>
      </c>
      <c r="L26" s="28"/>
      <c r="M26" s="92"/>
      <c r="N26" s="28"/>
      <c r="O26" s="92"/>
      <c r="P26" s="39"/>
      <c r="R26" s="7">
        <f t="shared" si="0"/>
        <v>0</v>
      </c>
      <c r="S26" s="33">
        <f t="shared" si="0"/>
        <v>0</v>
      </c>
      <c r="T26" s="32"/>
      <c r="U26" s="64"/>
      <c r="V26" s="65"/>
      <c r="Y26" s="78"/>
    </row>
    <row r="27" spans="1:25" ht="17.25" customHeight="1" x14ac:dyDescent="0.25">
      <c r="A27" s="57">
        <f t="shared" si="1"/>
        <v>17</v>
      </c>
      <c r="B27" s="95">
        <v>390230</v>
      </c>
      <c r="C27" s="56" t="s">
        <v>27</v>
      </c>
      <c r="D27" s="28">
        <v>4851</v>
      </c>
      <c r="E27" s="92">
        <v>303807.21785000002</v>
      </c>
      <c r="F27" s="28">
        <v>226</v>
      </c>
      <c r="G27" s="92">
        <v>74881.266000000018</v>
      </c>
      <c r="H27" s="28"/>
      <c r="I27" s="92"/>
      <c r="J27" s="36">
        <f t="shared" si="2"/>
        <v>4625</v>
      </c>
      <c r="K27" s="37">
        <f t="shared" si="3"/>
        <v>228925.95185000001</v>
      </c>
      <c r="L27" s="28"/>
      <c r="M27" s="92"/>
      <c r="N27" s="28"/>
      <c r="O27" s="92"/>
      <c r="P27" s="39"/>
      <c r="R27" s="7">
        <f t="shared" si="0"/>
        <v>0</v>
      </c>
      <c r="S27" s="33">
        <f t="shared" si="0"/>
        <v>0</v>
      </c>
      <c r="T27" s="32"/>
      <c r="U27" s="64"/>
      <c r="V27" s="65"/>
      <c r="W27" s="49"/>
      <c r="Y27" s="78"/>
    </row>
    <row r="28" spans="1:25" ht="17.25" customHeight="1" x14ac:dyDescent="0.25">
      <c r="A28" s="57">
        <f t="shared" si="1"/>
        <v>18</v>
      </c>
      <c r="B28" s="95">
        <v>390240</v>
      </c>
      <c r="C28" s="56" t="s">
        <v>28</v>
      </c>
      <c r="D28" s="28">
        <v>2873</v>
      </c>
      <c r="E28" s="92">
        <v>85482.668860000005</v>
      </c>
      <c r="F28" s="28"/>
      <c r="G28" s="92"/>
      <c r="H28" s="28"/>
      <c r="I28" s="92"/>
      <c r="J28" s="36">
        <f t="shared" si="2"/>
        <v>2873</v>
      </c>
      <c r="K28" s="37">
        <f t="shared" si="3"/>
        <v>85482.668860000005</v>
      </c>
      <c r="L28" s="28"/>
      <c r="M28" s="92"/>
      <c r="N28" s="28"/>
      <c r="O28" s="92"/>
      <c r="P28" s="39"/>
      <c r="R28" s="7">
        <f t="shared" si="0"/>
        <v>0</v>
      </c>
      <c r="S28" s="33">
        <f t="shared" si="0"/>
        <v>0</v>
      </c>
      <c r="T28" s="32"/>
      <c r="U28" s="64"/>
      <c r="V28" s="65"/>
      <c r="Y28" s="78"/>
    </row>
    <row r="29" spans="1:25" ht="17.25" customHeight="1" x14ac:dyDescent="0.25">
      <c r="A29" s="57">
        <f t="shared" si="1"/>
        <v>19</v>
      </c>
      <c r="B29" s="95">
        <v>390290</v>
      </c>
      <c r="C29" s="56" t="s">
        <v>29</v>
      </c>
      <c r="D29" s="28">
        <v>1138</v>
      </c>
      <c r="E29" s="92">
        <v>26277.069459999999</v>
      </c>
      <c r="F29" s="28"/>
      <c r="G29" s="92"/>
      <c r="H29" s="28"/>
      <c r="I29" s="92"/>
      <c r="J29" s="36">
        <f t="shared" si="2"/>
        <v>1138</v>
      </c>
      <c r="K29" s="37">
        <f t="shared" si="3"/>
        <v>26277.069459999999</v>
      </c>
      <c r="L29" s="28"/>
      <c r="M29" s="92"/>
      <c r="N29" s="28"/>
      <c r="O29" s="92"/>
      <c r="P29" s="39"/>
      <c r="R29" s="7">
        <f t="shared" si="0"/>
        <v>0</v>
      </c>
      <c r="S29" s="33">
        <f t="shared" si="0"/>
        <v>0</v>
      </c>
      <c r="T29" s="32"/>
      <c r="U29" s="64"/>
      <c r="V29" s="65"/>
      <c r="Y29" s="78"/>
    </row>
    <row r="30" spans="1:25" ht="17.25" customHeight="1" x14ac:dyDescent="0.25">
      <c r="A30" s="57">
        <f t="shared" si="1"/>
        <v>20</v>
      </c>
      <c r="B30" s="95">
        <v>390370</v>
      </c>
      <c r="C30" s="56" t="s">
        <v>30</v>
      </c>
      <c r="D30" s="28">
        <v>263</v>
      </c>
      <c r="E30" s="92">
        <v>6873.1031899999998</v>
      </c>
      <c r="F30" s="28"/>
      <c r="G30" s="92"/>
      <c r="H30" s="28"/>
      <c r="I30" s="92"/>
      <c r="J30" s="36">
        <f t="shared" si="2"/>
        <v>263</v>
      </c>
      <c r="K30" s="37">
        <f t="shared" si="3"/>
        <v>6873.1031899999998</v>
      </c>
      <c r="L30" s="28"/>
      <c r="M30" s="92"/>
      <c r="N30" s="28"/>
      <c r="O30" s="92"/>
      <c r="P30" s="39"/>
      <c r="R30" s="7">
        <f t="shared" si="0"/>
        <v>0</v>
      </c>
      <c r="S30" s="33">
        <f t="shared" si="0"/>
        <v>0</v>
      </c>
      <c r="T30" s="32"/>
      <c r="U30" s="64"/>
      <c r="V30" s="65"/>
      <c r="Y30" s="78"/>
    </row>
    <row r="31" spans="1:25" ht="17.25" customHeight="1" x14ac:dyDescent="0.25">
      <c r="A31" s="57">
        <f t="shared" si="1"/>
        <v>21</v>
      </c>
      <c r="B31" s="95">
        <v>390260</v>
      </c>
      <c r="C31" s="56" t="s">
        <v>31</v>
      </c>
      <c r="D31" s="28">
        <v>2270</v>
      </c>
      <c r="E31" s="92">
        <v>44073.95246</v>
      </c>
      <c r="F31" s="28"/>
      <c r="G31" s="92"/>
      <c r="H31" s="28"/>
      <c r="I31" s="92"/>
      <c r="J31" s="36">
        <f t="shared" si="2"/>
        <v>2270</v>
      </c>
      <c r="K31" s="37">
        <f t="shared" si="3"/>
        <v>44073.95246</v>
      </c>
      <c r="L31" s="28"/>
      <c r="M31" s="92"/>
      <c r="N31" s="28"/>
      <c r="O31" s="92"/>
      <c r="P31" s="39"/>
      <c r="R31" s="7">
        <f t="shared" si="0"/>
        <v>0</v>
      </c>
      <c r="S31" s="33">
        <f t="shared" si="0"/>
        <v>0</v>
      </c>
      <c r="T31" s="32"/>
      <c r="U31" s="64"/>
      <c r="V31" s="65"/>
      <c r="Y31" s="78"/>
    </row>
    <row r="32" spans="1:25" ht="17.25" customHeight="1" x14ac:dyDescent="0.25">
      <c r="A32" s="57">
        <f t="shared" si="1"/>
        <v>22</v>
      </c>
      <c r="B32" s="95">
        <v>390250</v>
      </c>
      <c r="C32" s="56" t="s">
        <v>32</v>
      </c>
      <c r="D32" s="28">
        <v>1006</v>
      </c>
      <c r="E32" s="92">
        <v>21337.111690000002</v>
      </c>
      <c r="F32" s="28"/>
      <c r="G32" s="92"/>
      <c r="H32" s="28"/>
      <c r="I32" s="92"/>
      <c r="J32" s="36">
        <f t="shared" si="2"/>
        <v>1006</v>
      </c>
      <c r="K32" s="37">
        <f t="shared" si="3"/>
        <v>21337.111690000002</v>
      </c>
      <c r="L32" s="28"/>
      <c r="M32" s="92"/>
      <c r="N32" s="28"/>
      <c r="O32" s="92"/>
      <c r="P32" s="39"/>
      <c r="R32" s="7">
        <f t="shared" si="0"/>
        <v>0</v>
      </c>
      <c r="S32" s="33">
        <f t="shared" si="0"/>
        <v>0</v>
      </c>
      <c r="T32" s="32"/>
      <c r="U32" s="64"/>
      <c r="V32" s="65"/>
      <c r="Y32" s="78"/>
    </row>
    <row r="33" spans="1:27" ht="17.25" customHeight="1" x14ac:dyDescent="0.25">
      <c r="A33" s="57">
        <f t="shared" si="1"/>
        <v>23</v>
      </c>
      <c r="B33" s="95">
        <v>390300</v>
      </c>
      <c r="C33" s="56" t="s">
        <v>33</v>
      </c>
      <c r="D33" s="28">
        <v>1602</v>
      </c>
      <c r="E33" s="92">
        <v>39208.742879999998</v>
      </c>
      <c r="F33" s="28"/>
      <c r="G33" s="92"/>
      <c r="H33" s="28"/>
      <c r="I33" s="92"/>
      <c r="J33" s="36">
        <f t="shared" si="2"/>
        <v>1602</v>
      </c>
      <c r="K33" s="37">
        <f t="shared" si="3"/>
        <v>39208.742879999998</v>
      </c>
      <c r="L33" s="28"/>
      <c r="M33" s="92"/>
      <c r="N33" s="28"/>
      <c r="O33" s="92"/>
      <c r="P33" s="39"/>
      <c r="R33" s="7">
        <f t="shared" si="0"/>
        <v>0</v>
      </c>
      <c r="S33" s="33">
        <f t="shared" si="0"/>
        <v>0</v>
      </c>
      <c r="T33" s="32"/>
      <c r="U33" s="64"/>
      <c r="V33" s="65"/>
      <c r="Y33" s="78"/>
    </row>
    <row r="34" spans="1:27" ht="17.25" customHeight="1" x14ac:dyDescent="0.25">
      <c r="A34" s="57">
        <f t="shared" si="1"/>
        <v>24</v>
      </c>
      <c r="B34" s="95">
        <v>390480</v>
      </c>
      <c r="C34" s="56" t="s">
        <v>34</v>
      </c>
      <c r="D34" s="28">
        <v>2053</v>
      </c>
      <c r="E34" s="92">
        <v>47390.004150000001</v>
      </c>
      <c r="F34" s="28"/>
      <c r="G34" s="92"/>
      <c r="H34" s="28"/>
      <c r="I34" s="92"/>
      <c r="J34" s="36">
        <f t="shared" si="2"/>
        <v>2053</v>
      </c>
      <c r="K34" s="37">
        <f t="shared" si="3"/>
        <v>47390.004150000001</v>
      </c>
      <c r="L34" s="28"/>
      <c r="M34" s="92"/>
      <c r="N34" s="28"/>
      <c r="O34" s="92"/>
      <c r="P34" s="39"/>
      <c r="R34" s="7">
        <f t="shared" si="0"/>
        <v>0</v>
      </c>
      <c r="S34" s="33">
        <f t="shared" si="0"/>
        <v>0</v>
      </c>
      <c r="T34" s="32"/>
      <c r="U34" s="64"/>
      <c r="V34" s="65"/>
      <c r="Y34" s="78"/>
    </row>
    <row r="35" spans="1:27" ht="17.25" customHeight="1" x14ac:dyDescent="0.25">
      <c r="A35" s="57">
        <f t="shared" si="1"/>
        <v>25</v>
      </c>
      <c r="B35" s="95">
        <v>390310</v>
      </c>
      <c r="C35" s="56" t="s">
        <v>35</v>
      </c>
      <c r="D35" s="28">
        <v>1056</v>
      </c>
      <c r="E35" s="92">
        <v>27515.03184</v>
      </c>
      <c r="F35" s="28"/>
      <c r="G35" s="92"/>
      <c r="H35" s="28"/>
      <c r="I35" s="92"/>
      <c r="J35" s="36">
        <f t="shared" si="2"/>
        <v>1056</v>
      </c>
      <c r="K35" s="37">
        <f t="shared" si="3"/>
        <v>27515.03184</v>
      </c>
      <c r="L35" s="28"/>
      <c r="M35" s="92"/>
      <c r="N35" s="28"/>
      <c r="O35" s="92"/>
      <c r="P35" s="39"/>
      <c r="R35" s="7">
        <f t="shared" si="0"/>
        <v>0</v>
      </c>
      <c r="S35" s="33">
        <f t="shared" si="0"/>
        <v>0</v>
      </c>
      <c r="T35" s="32"/>
      <c r="U35" s="64"/>
      <c r="V35" s="65"/>
      <c r="Y35" s="78"/>
    </row>
    <row r="36" spans="1:27" ht="17.25" customHeight="1" x14ac:dyDescent="0.25">
      <c r="A36" s="57">
        <f t="shared" si="1"/>
        <v>26</v>
      </c>
      <c r="B36" s="95">
        <v>390320</v>
      </c>
      <c r="C36" s="56" t="s">
        <v>36</v>
      </c>
      <c r="D36" s="28">
        <v>1706</v>
      </c>
      <c r="E36" s="92">
        <v>34704.973669999999</v>
      </c>
      <c r="F36" s="28"/>
      <c r="G36" s="92"/>
      <c r="H36" s="28"/>
      <c r="I36" s="92"/>
      <c r="J36" s="36">
        <f t="shared" si="2"/>
        <v>1706</v>
      </c>
      <c r="K36" s="37">
        <f t="shared" si="3"/>
        <v>34704.973669999999</v>
      </c>
      <c r="L36" s="28"/>
      <c r="M36" s="92"/>
      <c r="N36" s="28"/>
      <c r="O36" s="92"/>
      <c r="P36" s="39"/>
      <c r="R36" s="7">
        <f t="shared" si="0"/>
        <v>0</v>
      </c>
      <c r="S36" s="33">
        <f t="shared" si="0"/>
        <v>0</v>
      </c>
      <c r="T36" s="32"/>
      <c r="U36" s="64"/>
      <c r="V36" s="65"/>
      <c r="Y36" s="78"/>
    </row>
    <row r="37" spans="1:27" ht="17.25" customHeight="1" x14ac:dyDescent="0.25">
      <c r="A37" s="57">
        <f t="shared" si="1"/>
        <v>27</v>
      </c>
      <c r="B37" s="95">
        <v>390180</v>
      </c>
      <c r="C37" s="56" t="s">
        <v>71</v>
      </c>
      <c r="D37" s="28">
        <v>2505</v>
      </c>
      <c r="E37" s="92">
        <v>83433.493189999994</v>
      </c>
      <c r="F37" s="28"/>
      <c r="G37" s="92"/>
      <c r="H37" s="28"/>
      <c r="I37" s="92"/>
      <c r="J37" s="36">
        <f t="shared" si="2"/>
        <v>2505</v>
      </c>
      <c r="K37" s="37">
        <f t="shared" si="3"/>
        <v>83433.493189999994</v>
      </c>
      <c r="L37" s="28"/>
      <c r="M37" s="92"/>
      <c r="N37" s="28"/>
      <c r="O37" s="92"/>
      <c r="P37" s="39"/>
      <c r="R37" s="7">
        <f t="shared" si="0"/>
        <v>0</v>
      </c>
      <c r="S37" s="33">
        <f t="shared" si="0"/>
        <v>0</v>
      </c>
      <c r="T37" s="32"/>
      <c r="U37" s="64"/>
      <c r="V37" s="65"/>
      <c r="Y37" s="78"/>
    </row>
    <row r="38" spans="1:27" ht="17.25" customHeight="1" x14ac:dyDescent="0.25">
      <c r="A38" s="57">
        <f t="shared" si="1"/>
        <v>28</v>
      </c>
      <c r="B38" s="95">
        <v>390270</v>
      </c>
      <c r="C38" s="56" t="s">
        <v>88</v>
      </c>
      <c r="D38" s="28">
        <v>1628</v>
      </c>
      <c r="E38" s="92">
        <v>33483.115769999997</v>
      </c>
      <c r="F38" s="28"/>
      <c r="G38" s="92"/>
      <c r="H38" s="28"/>
      <c r="I38" s="92"/>
      <c r="J38" s="36">
        <f t="shared" si="2"/>
        <v>1628</v>
      </c>
      <c r="K38" s="37">
        <f t="shared" si="3"/>
        <v>33483.115769999997</v>
      </c>
      <c r="L38" s="28"/>
      <c r="M38" s="92"/>
      <c r="N38" s="28"/>
      <c r="O38" s="92"/>
      <c r="P38" s="39"/>
      <c r="R38" s="7">
        <f t="shared" si="0"/>
        <v>0</v>
      </c>
      <c r="S38" s="33">
        <f t="shared" si="0"/>
        <v>0</v>
      </c>
      <c r="T38" s="32"/>
      <c r="U38" s="64"/>
      <c r="V38" s="65"/>
      <c r="Y38" s="78"/>
    </row>
    <row r="39" spans="1:27" ht="17.25" customHeight="1" x14ac:dyDescent="0.25">
      <c r="A39" s="57">
        <f t="shared" si="1"/>
        <v>29</v>
      </c>
      <c r="B39" s="95">
        <v>390190</v>
      </c>
      <c r="C39" s="56" t="s">
        <v>77</v>
      </c>
      <c r="D39" s="28">
        <v>6009</v>
      </c>
      <c r="E39" s="92">
        <v>194903.02191000001</v>
      </c>
      <c r="F39" s="28"/>
      <c r="G39" s="92"/>
      <c r="H39" s="28"/>
      <c r="I39" s="92"/>
      <c r="J39" s="36">
        <f t="shared" si="2"/>
        <v>6009</v>
      </c>
      <c r="K39" s="37">
        <f t="shared" si="3"/>
        <v>194903.02191000001</v>
      </c>
      <c r="L39" s="28"/>
      <c r="M39" s="92"/>
      <c r="N39" s="28"/>
      <c r="O39" s="92"/>
      <c r="P39" s="39"/>
      <c r="R39" s="7">
        <f t="shared" si="0"/>
        <v>0</v>
      </c>
      <c r="S39" s="33">
        <f t="shared" si="0"/>
        <v>0</v>
      </c>
      <c r="T39" s="32"/>
      <c r="U39" s="64"/>
      <c r="V39" s="65"/>
      <c r="Y39" s="78"/>
    </row>
    <row r="40" spans="1:27" ht="17.25" customHeight="1" x14ac:dyDescent="0.25">
      <c r="A40" s="57">
        <f t="shared" si="1"/>
        <v>30</v>
      </c>
      <c r="B40" s="95">
        <v>390285</v>
      </c>
      <c r="C40" s="56" t="s">
        <v>37</v>
      </c>
      <c r="D40" s="28">
        <v>1415</v>
      </c>
      <c r="E40" s="92">
        <v>31002.917229999999</v>
      </c>
      <c r="F40" s="28"/>
      <c r="G40" s="92"/>
      <c r="H40" s="28"/>
      <c r="I40" s="92"/>
      <c r="J40" s="36">
        <f t="shared" si="2"/>
        <v>1415</v>
      </c>
      <c r="K40" s="37">
        <f t="shared" si="3"/>
        <v>31002.917229999999</v>
      </c>
      <c r="L40" s="28"/>
      <c r="M40" s="92"/>
      <c r="N40" s="28"/>
      <c r="O40" s="92"/>
      <c r="P40" s="39"/>
      <c r="R40" s="7">
        <f t="shared" si="0"/>
        <v>0</v>
      </c>
      <c r="S40" s="33">
        <f t="shared" si="0"/>
        <v>0</v>
      </c>
      <c r="T40" s="32"/>
      <c r="U40" s="64"/>
      <c r="V40" s="65"/>
      <c r="Y40" s="78"/>
    </row>
    <row r="41" spans="1:27" ht="17.25" customHeight="1" x14ac:dyDescent="0.25">
      <c r="A41" s="57">
        <f t="shared" si="1"/>
        <v>31</v>
      </c>
      <c r="B41" s="95">
        <v>390280</v>
      </c>
      <c r="C41" s="56" t="s">
        <v>38</v>
      </c>
      <c r="D41" s="28">
        <v>5850</v>
      </c>
      <c r="E41" s="92">
        <v>162819.37049999999</v>
      </c>
      <c r="F41" s="28"/>
      <c r="G41" s="92"/>
      <c r="H41" s="28"/>
      <c r="I41" s="92"/>
      <c r="J41" s="36">
        <f t="shared" si="2"/>
        <v>5850</v>
      </c>
      <c r="K41" s="37">
        <f t="shared" si="3"/>
        <v>162819.37049999999</v>
      </c>
      <c r="L41" s="28"/>
      <c r="M41" s="92"/>
      <c r="N41" s="28"/>
      <c r="O41" s="92"/>
      <c r="P41" s="39"/>
      <c r="R41" s="7">
        <f t="shared" si="0"/>
        <v>0</v>
      </c>
      <c r="S41" s="33">
        <f t="shared" si="0"/>
        <v>0</v>
      </c>
      <c r="T41" s="32"/>
      <c r="U41" s="64"/>
      <c r="V41" s="65"/>
      <c r="Y41" s="78"/>
    </row>
    <row r="42" spans="1:27" ht="17.25" customHeight="1" x14ac:dyDescent="0.25">
      <c r="A42" s="57">
        <f t="shared" si="1"/>
        <v>32</v>
      </c>
      <c r="B42" s="95">
        <v>391610</v>
      </c>
      <c r="C42" s="59" t="s">
        <v>86</v>
      </c>
      <c r="D42" s="28">
        <v>1998</v>
      </c>
      <c r="E42" s="92">
        <v>423189.39787000004</v>
      </c>
      <c r="F42" s="28">
        <v>1207</v>
      </c>
      <c r="G42" s="92">
        <v>391213.04200000002</v>
      </c>
      <c r="H42" s="28"/>
      <c r="I42" s="92"/>
      <c r="J42" s="36">
        <f t="shared" si="2"/>
        <v>791</v>
      </c>
      <c r="K42" s="37">
        <f t="shared" si="3"/>
        <v>31976.355870000029</v>
      </c>
      <c r="L42" s="28"/>
      <c r="M42" s="92"/>
      <c r="N42" s="28"/>
      <c r="O42" s="92"/>
      <c r="P42" s="39"/>
      <c r="R42" s="7">
        <f t="shared" si="0"/>
        <v>0</v>
      </c>
      <c r="S42" s="33">
        <f t="shared" si="0"/>
        <v>0</v>
      </c>
      <c r="T42" s="32"/>
      <c r="U42" s="64"/>
      <c r="V42" s="65"/>
      <c r="Y42" s="78"/>
    </row>
    <row r="43" spans="1:27" ht="35.25" customHeight="1" x14ac:dyDescent="0.25">
      <c r="A43" s="57">
        <f t="shared" si="1"/>
        <v>33</v>
      </c>
      <c r="B43" s="95">
        <v>390600</v>
      </c>
      <c r="C43" s="58" t="s">
        <v>39</v>
      </c>
      <c r="D43" s="28">
        <v>299</v>
      </c>
      <c r="E43" s="92">
        <v>16486.66028</v>
      </c>
      <c r="F43" s="28">
        <v>10</v>
      </c>
      <c r="G43" s="92">
        <v>2266.35</v>
      </c>
      <c r="H43" s="28"/>
      <c r="I43" s="92"/>
      <c r="J43" s="36">
        <f t="shared" si="2"/>
        <v>289</v>
      </c>
      <c r="K43" s="37">
        <f t="shared" si="3"/>
        <v>14220.31028</v>
      </c>
      <c r="L43" s="28"/>
      <c r="M43" s="92"/>
      <c r="N43" s="28"/>
      <c r="O43" s="92"/>
      <c r="P43" s="39"/>
      <c r="R43" s="7">
        <f t="shared" si="0"/>
        <v>0</v>
      </c>
      <c r="S43" s="33">
        <f t="shared" si="0"/>
        <v>0</v>
      </c>
      <c r="T43" s="32"/>
      <c r="U43" s="64"/>
      <c r="V43" s="65"/>
      <c r="Y43" s="78"/>
    </row>
    <row r="44" spans="1:27" ht="17.25" customHeight="1" x14ac:dyDescent="0.25">
      <c r="A44" s="57">
        <f t="shared" si="1"/>
        <v>34</v>
      </c>
      <c r="B44" s="95">
        <v>390700</v>
      </c>
      <c r="C44" s="56" t="s">
        <v>40</v>
      </c>
      <c r="D44" s="28">
        <v>14</v>
      </c>
      <c r="E44" s="92">
        <v>263.98032000000001</v>
      </c>
      <c r="F44" s="28"/>
      <c r="G44" s="92"/>
      <c r="H44" s="28"/>
      <c r="I44" s="92"/>
      <c r="J44" s="36">
        <f t="shared" si="2"/>
        <v>14</v>
      </c>
      <c r="K44" s="37">
        <f t="shared" si="3"/>
        <v>263.98032000000001</v>
      </c>
      <c r="L44" s="28"/>
      <c r="M44" s="92"/>
      <c r="N44" s="28"/>
      <c r="O44" s="92"/>
      <c r="P44" s="39"/>
      <c r="R44" s="7">
        <f t="shared" si="0"/>
        <v>0</v>
      </c>
      <c r="S44" s="33">
        <f t="shared" si="0"/>
        <v>0</v>
      </c>
      <c r="T44" s="32"/>
      <c r="U44" s="64"/>
      <c r="V44" s="65"/>
      <c r="Y44" s="78"/>
    </row>
    <row r="45" spans="1:27" ht="37.5" customHeight="1" x14ac:dyDescent="0.25">
      <c r="A45" s="57">
        <f t="shared" si="1"/>
        <v>35</v>
      </c>
      <c r="B45" s="96">
        <v>390340</v>
      </c>
      <c r="C45" s="56" t="s">
        <v>89</v>
      </c>
      <c r="D45" s="28">
        <v>977</v>
      </c>
      <c r="E45" s="92">
        <v>28109.3802</v>
      </c>
      <c r="F45" s="28"/>
      <c r="G45" s="92"/>
      <c r="H45" s="28"/>
      <c r="I45" s="92"/>
      <c r="J45" s="36">
        <f t="shared" si="2"/>
        <v>977</v>
      </c>
      <c r="K45" s="37">
        <f t="shared" si="3"/>
        <v>28109.3802</v>
      </c>
      <c r="L45" s="28"/>
      <c r="M45" s="92"/>
      <c r="N45" s="28"/>
      <c r="O45" s="92"/>
      <c r="P45" s="39"/>
      <c r="R45" s="7">
        <f t="shared" si="0"/>
        <v>0</v>
      </c>
      <c r="S45" s="33">
        <f t="shared" si="0"/>
        <v>0</v>
      </c>
      <c r="T45" s="32"/>
      <c r="U45" s="64"/>
      <c r="V45" s="65"/>
      <c r="Y45" s="78"/>
    </row>
    <row r="46" spans="1:27" ht="17.25" customHeight="1" x14ac:dyDescent="0.25">
      <c r="A46" s="57">
        <f t="shared" si="1"/>
        <v>36</v>
      </c>
      <c r="B46" s="96">
        <v>390771</v>
      </c>
      <c r="C46" s="59" t="s">
        <v>73</v>
      </c>
      <c r="D46" s="28">
        <v>1200</v>
      </c>
      <c r="E46" s="92">
        <v>49412.3</v>
      </c>
      <c r="F46" s="28"/>
      <c r="G46" s="92"/>
      <c r="H46" s="28"/>
      <c r="I46" s="92"/>
      <c r="J46" s="36">
        <f t="shared" si="2"/>
        <v>1200</v>
      </c>
      <c r="K46" s="37">
        <f t="shared" si="3"/>
        <v>49412.3</v>
      </c>
      <c r="L46" s="28"/>
      <c r="M46" s="92"/>
      <c r="N46" s="28">
        <v>1200</v>
      </c>
      <c r="O46" s="92">
        <v>49412.3</v>
      </c>
      <c r="P46" s="40"/>
      <c r="R46" s="7">
        <f t="shared" si="0"/>
        <v>0</v>
      </c>
      <c r="S46" s="33">
        <f t="shared" si="0"/>
        <v>0</v>
      </c>
      <c r="T46" s="32"/>
      <c r="U46" s="64"/>
      <c r="V46" s="65"/>
      <c r="W46" s="72"/>
      <c r="Y46" s="78"/>
    </row>
    <row r="47" spans="1:27" customFormat="1" x14ac:dyDescent="0.25">
      <c r="A47" s="57">
        <f t="shared" si="1"/>
        <v>37</v>
      </c>
      <c r="B47" s="96">
        <v>390012</v>
      </c>
      <c r="C47" s="56" t="s">
        <v>76</v>
      </c>
      <c r="D47" s="28">
        <v>9626</v>
      </c>
      <c r="E47" s="92">
        <v>840445.46453400003</v>
      </c>
      <c r="F47" s="28">
        <v>426</v>
      </c>
      <c r="G47" s="92">
        <v>123760.66800000001</v>
      </c>
      <c r="H47" s="28">
        <v>426</v>
      </c>
      <c r="I47" s="92">
        <v>123760.66800000001</v>
      </c>
      <c r="J47" s="36">
        <f t="shared" si="2"/>
        <v>9200</v>
      </c>
      <c r="K47" s="37">
        <f t="shared" si="3"/>
        <v>716684.79653399996</v>
      </c>
      <c r="L47" s="28">
        <v>4635</v>
      </c>
      <c r="M47" s="92">
        <v>241657.07075000001</v>
      </c>
      <c r="N47" s="28"/>
      <c r="O47" s="92"/>
      <c r="P47" s="39"/>
      <c r="R47" s="7">
        <f t="shared" si="0"/>
        <v>5061</v>
      </c>
      <c r="S47" s="33">
        <f t="shared" si="0"/>
        <v>365417.73875000002</v>
      </c>
      <c r="T47" s="32">
        <f>S47/R47*1000</f>
        <v>72202.675113613906</v>
      </c>
      <c r="U47" s="64"/>
      <c r="V47" s="65"/>
      <c r="W47" s="74"/>
      <c r="X47" s="67"/>
      <c r="Y47" s="78"/>
      <c r="AA47" s="104"/>
    </row>
    <row r="48" spans="1:27" customFormat="1" x14ac:dyDescent="0.25">
      <c r="A48" s="57">
        <f t="shared" si="1"/>
        <v>38</v>
      </c>
      <c r="B48" s="97">
        <v>390006</v>
      </c>
      <c r="C48" s="87" t="s">
        <v>83</v>
      </c>
      <c r="D48" s="88">
        <v>1</v>
      </c>
      <c r="E48" s="24">
        <v>181.952</v>
      </c>
      <c r="F48" s="88">
        <v>1</v>
      </c>
      <c r="G48" s="24">
        <v>181.952</v>
      </c>
      <c r="H48" s="88">
        <v>1</v>
      </c>
      <c r="I48" s="24">
        <v>181.952</v>
      </c>
      <c r="J48" s="36">
        <f t="shared" si="2"/>
        <v>0</v>
      </c>
      <c r="K48" s="37">
        <f t="shared" si="3"/>
        <v>0</v>
      </c>
      <c r="L48" s="88"/>
      <c r="M48" s="24"/>
      <c r="N48" s="88"/>
      <c r="O48" s="24"/>
      <c r="P48" s="89"/>
      <c r="R48" s="7">
        <f t="shared" ref="R48:R50" si="4">H48+L48</f>
        <v>1</v>
      </c>
      <c r="S48" s="33">
        <f t="shared" ref="S48:S50" si="5">I48+M48</f>
        <v>181.952</v>
      </c>
      <c r="T48" s="32">
        <f>S48/R48*1000</f>
        <v>181952</v>
      </c>
      <c r="U48" s="90"/>
      <c r="V48" s="91"/>
      <c r="W48" s="74"/>
      <c r="X48" s="67"/>
      <c r="Y48" s="78"/>
    </row>
    <row r="49" spans="1:25" customFormat="1" x14ac:dyDescent="0.25">
      <c r="A49" s="57">
        <f t="shared" si="1"/>
        <v>39</v>
      </c>
      <c r="B49" s="97">
        <v>390022</v>
      </c>
      <c r="C49" s="87" t="s">
        <v>81</v>
      </c>
      <c r="D49" s="88">
        <v>1</v>
      </c>
      <c r="E49" s="24">
        <v>262.51499999999999</v>
      </c>
      <c r="F49" s="88">
        <v>1</v>
      </c>
      <c r="G49" s="24">
        <v>262.51499999999999</v>
      </c>
      <c r="H49" s="88"/>
      <c r="I49" s="24"/>
      <c r="J49" s="36">
        <f t="shared" si="2"/>
        <v>0</v>
      </c>
      <c r="K49" s="37">
        <f t="shared" si="3"/>
        <v>0</v>
      </c>
      <c r="L49" s="88"/>
      <c r="M49" s="24"/>
      <c r="N49" s="88"/>
      <c r="O49" s="24"/>
      <c r="P49" s="89"/>
      <c r="R49" s="7">
        <f t="shared" si="4"/>
        <v>0</v>
      </c>
      <c r="S49" s="33">
        <f t="shared" si="5"/>
        <v>0</v>
      </c>
      <c r="T49" s="32"/>
      <c r="U49" s="90"/>
      <c r="V49" s="91"/>
      <c r="W49" s="74"/>
      <c r="X49" s="67"/>
      <c r="Y49" s="78"/>
    </row>
    <row r="50" spans="1:25" customFormat="1" x14ac:dyDescent="0.25">
      <c r="A50" s="57">
        <f t="shared" si="1"/>
        <v>40</v>
      </c>
      <c r="B50" s="97">
        <v>300004</v>
      </c>
      <c r="C50" s="87" t="s">
        <v>82</v>
      </c>
      <c r="D50" s="88">
        <v>1</v>
      </c>
      <c r="E50" s="24">
        <v>50</v>
      </c>
      <c r="F50" s="88"/>
      <c r="G50" s="24"/>
      <c r="H50" s="88"/>
      <c r="I50" s="24"/>
      <c r="J50" s="36">
        <f t="shared" si="2"/>
        <v>1</v>
      </c>
      <c r="K50" s="37">
        <f t="shared" si="3"/>
        <v>50</v>
      </c>
      <c r="L50" s="88"/>
      <c r="M50" s="24"/>
      <c r="N50" s="88"/>
      <c r="O50" s="24"/>
      <c r="P50" s="89"/>
      <c r="R50" s="7">
        <f t="shared" si="4"/>
        <v>0</v>
      </c>
      <c r="S50" s="33">
        <f t="shared" si="5"/>
        <v>0</v>
      </c>
      <c r="T50" s="32"/>
      <c r="U50" s="90"/>
      <c r="V50" s="91"/>
      <c r="W50" s="74"/>
      <c r="X50" s="67"/>
      <c r="Y50" s="78"/>
    </row>
    <row r="51" spans="1:25" s="10" customFormat="1" x14ac:dyDescent="0.25">
      <c r="A51" s="54"/>
      <c r="B51" s="98"/>
      <c r="C51" s="51" t="s">
        <v>70</v>
      </c>
      <c r="D51" s="8">
        <f t="shared" ref="D51:P51" si="6">SUM(D11:D50)</f>
        <v>180986</v>
      </c>
      <c r="E51" s="9">
        <f t="shared" si="6"/>
        <v>9329269.2999900002</v>
      </c>
      <c r="F51" s="8">
        <f t="shared" si="6"/>
        <v>5438</v>
      </c>
      <c r="G51" s="9">
        <f t="shared" si="6"/>
        <v>1463366.1430000004</v>
      </c>
      <c r="H51" s="8">
        <f t="shared" si="6"/>
        <v>552</v>
      </c>
      <c r="I51" s="9">
        <f t="shared" si="6"/>
        <v>155109.622</v>
      </c>
      <c r="J51" s="8">
        <f t="shared" si="6"/>
        <v>175548</v>
      </c>
      <c r="K51" s="9">
        <f t="shared" si="6"/>
        <v>7865903.15699</v>
      </c>
      <c r="L51" s="8">
        <f t="shared" si="6"/>
        <v>7985</v>
      </c>
      <c r="M51" s="9">
        <f t="shared" si="6"/>
        <v>672497.07799999998</v>
      </c>
      <c r="N51" s="8">
        <f t="shared" si="6"/>
        <v>5865</v>
      </c>
      <c r="O51" s="9">
        <f t="shared" si="6"/>
        <v>318751</v>
      </c>
      <c r="P51" s="9">
        <f t="shared" si="6"/>
        <v>24974.847000000002</v>
      </c>
      <c r="Q51"/>
      <c r="R51" s="8">
        <f>SUM(R11:R50)</f>
        <v>8537</v>
      </c>
      <c r="S51" s="9">
        <f>SUM(S11:S50)</f>
        <v>827606.70000000007</v>
      </c>
      <c r="T51" s="9">
        <f>S51/R51*1000</f>
        <v>96943.504744055303</v>
      </c>
      <c r="U51" s="82">
        <f>SUM(U11:U50)</f>
        <v>0</v>
      </c>
      <c r="V51" s="83">
        <f>SUM(V11:V50)</f>
        <v>0</v>
      </c>
      <c r="W51" s="47"/>
      <c r="X51" s="82">
        <f>SUM(X11:X50)</f>
        <v>0</v>
      </c>
      <c r="Y51" s="83">
        <f>SUM(Y11:Y50)</f>
        <v>0</v>
      </c>
    </row>
    <row r="52" spans="1:25" s="17" customFormat="1" hidden="1" outlineLevel="1" x14ac:dyDescent="0.25">
      <c r="A52" s="54"/>
      <c r="B52" s="99"/>
      <c r="C52" s="53" t="s">
        <v>74</v>
      </c>
      <c r="D52" s="15"/>
      <c r="E52" s="16"/>
      <c r="F52" s="15"/>
      <c r="G52" s="43"/>
      <c r="H52" s="93"/>
      <c r="I52" s="43"/>
      <c r="J52" s="15"/>
      <c r="K52" s="16"/>
      <c r="L52" s="15"/>
      <c r="M52" s="16"/>
      <c r="N52" s="15"/>
      <c r="O52" s="16"/>
      <c r="P52" s="16"/>
      <c r="Q52"/>
      <c r="R52" s="15">
        <f t="shared" ref="R52:S52" si="7">H52+L52</f>
        <v>0</v>
      </c>
      <c r="S52" s="16">
        <f t="shared" si="7"/>
        <v>0</v>
      </c>
      <c r="T52" s="16"/>
      <c r="U52" s="80"/>
      <c r="V52" s="80"/>
      <c r="W52" s="47"/>
      <c r="X52" s="69"/>
      <c r="Y52" s="79"/>
    </row>
    <row r="53" spans="1:25" s="14" customFormat="1" hidden="1" outlineLevel="1" x14ac:dyDescent="0.25">
      <c r="A53" s="11"/>
      <c r="B53" s="100"/>
      <c r="C53" s="52" t="s">
        <v>41</v>
      </c>
      <c r="D53" s="12">
        <f>9793+N53</f>
        <v>9840</v>
      </c>
      <c r="E53" s="13">
        <f>503880.2+O53</f>
        <v>506434.60000000003</v>
      </c>
      <c r="F53" s="12"/>
      <c r="G53" s="12"/>
      <c r="H53" s="13"/>
      <c r="I53" s="13"/>
      <c r="J53" s="12"/>
      <c r="K53" s="13"/>
      <c r="L53" s="34"/>
      <c r="M53" s="13"/>
      <c r="N53" s="12">
        <v>47</v>
      </c>
      <c r="O53" s="13">
        <v>2554.4</v>
      </c>
      <c r="P53" s="13"/>
      <c r="Q53"/>
      <c r="R53" s="12">
        <v>2217</v>
      </c>
      <c r="S53" s="13">
        <v>214923.7</v>
      </c>
      <c r="T53" s="9">
        <f>S53/R53*1000</f>
        <v>96943.482183130356</v>
      </c>
      <c r="U53" s="80"/>
      <c r="V53" s="80"/>
      <c r="W53" s="47"/>
      <c r="X53" s="67"/>
      <c r="Y53" s="78"/>
    </row>
    <row r="54" spans="1:25" s="10" customFormat="1" hidden="1" outlineLevel="1" x14ac:dyDescent="0.25">
      <c r="A54" s="41"/>
      <c r="B54" s="101"/>
      <c r="C54" s="51" t="s">
        <v>7</v>
      </c>
      <c r="D54" s="8">
        <f t="shared" ref="D54:P54" si="8">D51+D52+D53</f>
        <v>190826</v>
      </c>
      <c r="E54" s="9">
        <f t="shared" si="8"/>
        <v>9835703.8999899998</v>
      </c>
      <c r="F54" s="42">
        <f t="shared" si="8"/>
        <v>5438</v>
      </c>
      <c r="G54" s="9">
        <f t="shared" si="8"/>
        <v>1463366.1430000004</v>
      </c>
      <c r="H54" s="42">
        <f t="shared" si="8"/>
        <v>552</v>
      </c>
      <c r="I54" s="9">
        <f t="shared" si="8"/>
        <v>155109.622</v>
      </c>
      <c r="J54" s="42">
        <f t="shared" si="8"/>
        <v>175548</v>
      </c>
      <c r="K54" s="9">
        <f t="shared" si="8"/>
        <v>7865903.15699</v>
      </c>
      <c r="L54" s="42">
        <f t="shared" si="8"/>
        <v>7985</v>
      </c>
      <c r="M54" s="9">
        <f t="shared" si="8"/>
        <v>672497.07799999998</v>
      </c>
      <c r="N54" s="42">
        <f t="shared" si="8"/>
        <v>5912</v>
      </c>
      <c r="O54" s="9">
        <f t="shared" si="8"/>
        <v>321305.40000000002</v>
      </c>
      <c r="P54" s="9">
        <f t="shared" si="8"/>
        <v>24974.847000000002</v>
      </c>
      <c r="Q54"/>
      <c r="R54" s="8">
        <f>R51+R52+R53</f>
        <v>10754</v>
      </c>
      <c r="S54" s="9">
        <f>S51+S52+S53</f>
        <v>1042530.4000000001</v>
      </c>
      <c r="T54" s="9">
        <f>S54/R54*1000</f>
        <v>96943.500092988674</v>
      </c>
      <c r="U54" s="80"/>
      <c r="V54" s="80"/>
      <c r="W54" s="47"/>
      <c r="X54" s="70"/>
      <c r="Y54" s="71"/>
    </row>
    <row r="55" spans="1:25" s="22" customFormat="1" hidden="1" outlineLevel="1" x14ac:dyDescent="0.25">
      <c r="A55" s="18"/>
      <c r="B55" s="102"/>
      <c r="C55" s="50" t="s">
        <v>66</v>
      </c>
      <c r="D55" s="19">
        <v>190826</v>
      </c>
      <c r="E55" s="21">
        <v>9835703.9000000004</v>
      </c>
      <c r="F55" s="19"/>
      <c r="G55" s="20"/>
      <c r="H55" s="20"/>
      <c r="I55" s="20"/>
      <c r="J55" s="19"/>
      <c r="K55" s="21"/>
      <c r="L55" s="35"/>
      <c r="M55" s="21"/>
      <c r="N55" s="45">
        <v>5912</v>
      </c>
      <c r="O55" s="21">
        <v>321305.40000000002</v>
      </c>
      <c r="P55" s="21"/>
      <c r="Q55"/>
      <c r="R55" s="19">
        <v>10754</v>
      </c>
      <c r="S55" s="21">
        <v>1042530.4</v>
      </c>
      <c r="T55" s="21">
        <v>96943.5</v>
      </c>
      <c r="U55" s="80"/>
      <c r="V55" s="80"/>
      <c r="W55" s="47"/>
      <c r="X55" s="67"/>
      <c r="Y55" s="68"/>
    </row>
    <row r="56" spans="1:25" hidden="1" outlineLevel="1" x14ac:dyDescent="0.25">
      <c r="C56" s="23" t="s">
        <v>72</v>
      </c>
      <c r="D56" s="2">
        <f t="shared" ref="D56:E56" si="9">D55-D54</f>
        <v>0</v>
      </c>
      <c r="E56" s="24">
        <f t="shared" si="9"/>
        <v>1.0000541806221008E-5</v>
      </c>
      <c r="G56" s="24"/>
      <c r="K56" s="24"/>
      <c r="L56" s="2"/>
      <c r="M56" s="24"/>
      <c r="N56" s="2">
        <f t="shared" ref="N56:O56" si="10">N55-N54</f>
        <v>0</v>
      </c>
      <c r="O56" s="24">
        <f t="shared" si="10"/>
        <v>0</v>
      </c>
      <c r="P56" s="24"/>
      <c r="R56" s="2">
        <f>R55-R54</f>
        <v>0</v>
      </c>
      <c r="S56" s="24">
        <f>S55-S54</f>
        <v>0</v>
      </c>
      <c r="T56" s="24">
        <f>T55-T54</f>
        <v>-9.2988673713989556E-5</v>
      </c>
    </row>
    <row r="57" spans="1:25" collapsed="1" x14ac:dyDescent="0.25">
      <c r="A57" s="25" t="s">
        <v>42</v>
      </c>
      <c r="B57" s="103"/>
      <c r="C57" s="25" t="s">
        <v>43</v>
      </c>
      <c r="K57" s="26"/>
      <c r="N57" s="2"/>
      <c r="O57" s="24"/>
    </row>
    <row r="58" spans="1:25" x14ac:dyDescent="0.25">
      <c r="A58" s="25" t="s">
        <v>44</v>
      </c>
      <c r="B58" s="103"/>
      <c r="C58" s="25" t="s">
        <v>45</v>
      </c>
      <c r="E58" s="105"/>
    </row>
    <row r="59" spans="1:25" x14ac:dyDescent="0.25">
      <c r="A59" s="25" t="s">
        <v>46</v>
      </c>
      <c r="B59" s="103"/>
      <c r="C59" s="25" t="s">
        <v>47</v>
      </c>
      <c r="K59" s="27"/>
      <c r="L59" s="27"/>
      <c r="M59" s="27"/>
      <c r="N59" s="27"/>
      <c r="O59" s="27"/>
      <c r="P59" s="27"/>
    </row>
    <row r="60" spans="1:25" x14ac:dyDescent="0.25">
      <c r="A60" s="25" t="s">
        <v>48</v>
      </c>
      <c r="B60" s="103"/>
      <c r="C60" s="25" t="s">
        <v>49</v>
      </c>
    </row>
    <row r="61" spans="1:25" x14ac:dyDescent="0.25">
      <c r="A61" s="25" t="s">
        <v>84</v>
      </c>
      <c r="B61" s="103"/>
      <c r="C61" s="25" t="s">
        <v>85</v>
      </c>
    </row>
    <row r="62" spans="1:25" x14ac:dyDescent="0.25">
      <c r="A62" s="25" t="s">
        <v>50</v>
      </c>
      <c r="B62" s="103"/>
      <c r="C62" s="25" t="s">
        <v>51</v>
      </c>
    </row>
    <row r="63" spans="1:25" x14ac:dyDescent="0.25">
      <c r="A63" s="25" t="s">
        <v>52</v>
      </c>
      <c r="B63" s="103"/>
      <c r="C63" s="25" t="s">
        <v>53</v>
      </c>
    </row>
    <row r="64" spans="1:25" x14ac:dyDescent="0.25">
      <c r="A64" s="25" t="s">
        <v>54</v>
      </c>
      <c r="B64" s="103"/>
      <c r="C64" s="25" t="s">
        <v>55</v>
      </c>
    </row>
    <row r="65" spans="1:25" x14ac:dyDescent="0.25">
      <c r="A65" s="25" t="s">
        <v>56</v>
      </c>
      <c r="B65" s="103"/>
      <c r="C65" s="25" t="s">
        <v>57</v>
      </c>
    </row>
    <row r="66" spans="1:25" s="5" customFormat="1" x14ac:dyDescent="0.25">
      <c r="A66" s="1" t="s">
        <v>58</v>
      </c>
      <c r="C66" s="1" t="s">
        <v>59</v>
      </c>
      <c r="D66" s="2"/>
      <c r="E66" s="3"/>
      <c r="F66" s="2"/>
      <c r="G66" s="2"/>
      <c r="H66" s="2"/>
      <c r="I66" s="2"/>
      <c r="J66" s="2"/>
      <c r="K66" s="4"/>
      <c r="P66" s="1"/>
      <c r="Q66"/>
      <c r="S66" s="1"/>
      <c r="T66" s="1"/>
      <c r="U66" s="80"/>
      <c r="V66" s="80"/>
      <c r="W66" s="47"/>
      <c r="X66" s="67"/>
      <c r="Y66" s="68"/>
    </row>
    <row r="67" spans="1:25" s="2" customFormat="1" x14ac:dyDescent="0.25">
      <c r="A67" s="1" t="s">
        <v>60</v>
      </c>
      <c r="B67" s="5"/>
      <c r="C67" s="1" t="s">
        <v>61</v>
      </c>
      <c r="E67" s="3"/>
      <c r="K67" s="4"/>
      <c r="L67" s="5"/>
      <c r="M67" s="5"/>
      <c r="N67" s="5"/>
      <c r="O67" s="5"/>
      <c r="P67" s="1"/>
      <c r="Q67"/>
      <c r="U67" s="80"/>
      <c r="V67" s="80"/>
      <c r="W67" s="47"/>
      <c r="X67" s="67"/>
      <c r="Y67" s="68"/>
    </row>
    <row r="68" spans="1:25" s="2" customFormat="1" x14ac:dyDescent="0.25">
      <c r="A68" s="1" t="s">
        <v>62</v>
      </c>
      <c r="B68" s="5"/>
      <c r="C68" s="1" t="s">
        <v>63</v>
      </c>
      <c r="E68" s="3"/>
      <c r="K68" s="4"/>
      <c r="L68" s="5"/>
      <c r="M68" s="5"/>
      <c r="N68" s="5"/>
      <c r="O68" s="5"/>
      <c r="P68" s="1"/>
      <c r="Q68"/>
      <c r="U68" s="80"/>
      <c r="V68" s="80"/>
      <c r="W68" s="47"/>
      <c r="X68" s="67"/>
      <c r="Y68" s="68"/>
    </row>
    <row r="69" spans="1:25" s="2" customFormat="1" x14ac:dyDescent="0.25">
      <c r="A69" s="1" t="s">
        <v>64</v>
      </c>
      <c r="B69" s="5"/>
      <c r="C69" s="1" t="s">
        <v>65</v>
      </c>
      <c r="E69" s="24"/>
      <c r="K69" s="24"/>
      <c r="Q69"/>
      <c r="U69" s="80"/>
      <c r="V69" s="80"/>
      <c r="W69" s="47"/>
      <c r="X69" s="67"/>
      <c r="Y69" s="68"/>
    </row>
    <row r="71" spans="1:25" x14ac:dyDescent="0.25">
      <c r="M71" s="24"/>
      <c r="N71" s="44"/>
      <c r="O71" s="24"/>
    </row>
    <row r="76" spans="1:25" x14ac:dyDescent="0.25">
      <c r="C76" s="84" t="s">
        <v>78</v>
      </c>
    </row>
    <row r="77" spans="1:25" x14ac:dyDescent="0.25">
      <c r="C77" s="85" t="s">
        <v>79</v>
      </c>
    </row>
  </sheetData>
  <autoFilter ref="A10:Y69" xr:uid="{40AE9972-B09A-42F8-8D32-5502A8C97EF7}"/>
  <mergeCells count="16">
    <mergeCell ref="X8:Y8"/>
    <mergeCell ref="A4:P4"/>
    <mergeCell ref="A5:P5"/>
    <mergeCell ref="A7:A9"/>
    <mergeCell ref="B7:B9"/>
    <mergeCell ref="C7:C9"/>
    <mergeCell ref="D7:E8"/>
    <mergeCell ref="F7:I7"/>
    <mergeCell ref="J7:P7"/>
    <mergeCell ref="F8:G8"/>
    <mergeCell ref="H8:I8"/>
    <mergeCell ref="J8:K8"/>
    <mergeCell ref="L8:M8"/>
    <mergeCell ref="N8:O8"/>
    <mergeCell ref="R8:T8"/>
    <mergeCell ref="U8:V8"/>
  </mergeCells>
  <pageMargins left="0.7" right="0.7" top="0.75" bottom="0.75" header="0.3" footer="0.3"/>
  <pageSetup paperSize="9" scale="5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БАЗ</vt:lpstr>
      <vt:lpstr>'КС БАЗ'!Область_печати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2024-12-28T14:18:48Z</cp:lastPrinted>
  <dcterms:created xsi:type="dcterms:W3CDTF">2022-12-29T14:55:50Z</dcterms:created>
  <dcterms:modified xsi:type="dcterms:W3CDTF">2024-12-28T14:18:57Z</dcterms:modified>
</cp:coreProperties>
</file>